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ri\Desktop\"/>
    </mc:Choice>
  </mc:AlternateContent>
  <xr:revisionPtr revIDLastSave="0" documentId="13_ncr:1_{B7516C00-CC92-4CDB-8267-6E0C3DB4FAC0}" xr6:coauthVersionLast="38" xr6:coauthVersionMax="38" xr10:uidLastSave="{00000000-0000-0000-0000-000000000000}"/>
  <bookViews>
    <workbookView xWindow="0" yWindow="0" windowWidth="17970" windowHeight="5295" activeTab="1" xr2:uid="{4EF80369-24F2-403F-ACDF-6E01DF4F8C5E}"/>
  </bookViews>
  <sheets>
    <sheet name="EXAMPLE 2" sheetId="2" r:id="rId1"/>
    <sheet name="EXAMPLE 3" sheetId="1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3" i="1" l="1"/>
  <c r="N33" i="1"/>
  <c r="G31" i="1"/>
  <c r="G32" i="1"/>
  <c r="E33" i="1" s="1"/>
  <c r="F31" i="1"/>
  <c r="F32" i="1"/>
  <c r="E31" i="1"/>
  <c r="E32" i="1"/>
  <c r="S20" i="1"/>
  <c r="N22" i="1"/>
  <c r="O22" i="1"/>
  <c r="S11" i="1"/>
  <c r="E14" i="1"/>
  <c r="F14" i="1"/>
  <c r="G14" i="1"/>
  <c r="H14" i="1"/>
  <c r="I14" i="1"/>
  <c r="J14" i="1"/>
  <c r="K14" i="1"/>
  <c r="L14" i="1"/>
  <c r="M14" i="1"/>
  <c r="N14" i="1"/>
  <c r="O14" i="1"/>
  <c r="I12" i="1"/>
  <c r="J12" i="1" s="1"/>
  <c r="I13" i="1"/>
  <c r="H12" i="1"/>
  <c r="H13" i="1" s="1"/>
  <c r="E13" i="1"/>
  <c r="F13" i="1"/>
  <c r="G13" i="1"/>
  <c r="G12" i="1"/>
  <c r="F12" i="1"/>
  <c r="E12" i="1"/>
  <c r="F32" i="2"/>
  <c r="J13" i="1" l="1"/>
  <c r="K12" i="1"/>
  <c r="O33" i="2"/>
  <c r="E32" i="2"/>
  <c r="E31" i="2"/>
  <c r="S20" i="2"/>
  <c r="O22" i="2"/>
  <c r="D21" i="2"/>
  <c r="E14" i="2"/>
  <c r="F14" i="2"/>
  <c r="G14" i="2"/>
  <c r="H14" i="2"/>
  <c r="I14" i="2"/>
  <c r="J14" i="2"/>
  <c r="K14" i="2"/>
  <c r="L14" i="2"/>
  <c r="M14" i="2"/>
  <c r="N14" i="2"/>
  <c r="O14" i="2"/>
  <c r="H12" i="2"/>
  <c r="I12" i="2"/>
  <c r="J12" i="2"/>
  <c r="K12" i="2"/>
  <c r="L12" i="2" s="1"/>
  <c r="H13" i="2"/>
  <c r="I13" i="2"/>
  <c r="J13" i="2"/>
  <c r="K13" i="2"/>
  <c r="G13" i="2"/>
  <c r="G12" i="2"/>
  <c r="F12" i="2"/>
  <c r="F13" i="2" s="1"/>
  <c r="E13" i="2"/>
  <c r="E12" i="2"/>
  <c r="K13" i="1" l="1"/>
  <c r="L12" i="1"/>
  <c r="E33" i="2"/>
  <c r="F31" i="2"/>
  <c r="G32" i="2" s="1"/>
  <c r="L13" i="2"/>
  <c r="M12" i="2"/>
  <c r="D32" i="1"/>
  <c r="C32" i="1"/>
  <c r="D32" i="2"/>
  <c r="C32" i="2"/>
  <c r="C21" i="2"/>
  <c r="C31" i="2"/>
  <c r="C20" i="2"/>
  <c r="C13" i="2"/>
  <c r="C12" i="2"/>
  <c r="D12" i="2" s="1"/>
  <c r="C7" i="2"/>
  <c r="C6" i="2"/>
  <c r="C5" i="2"/>
  <c r="C31" i="1"/>
  <c r="C7" i="1"/>
  <c r="C6" i="1"/>
  <c r="S19" i="1" s="1"/>
  <c r="S21" i="1" s="1"/>
  <c r="S30" i="1" s="1"/>
  <c r="C5" i="1"/>
  <c r="C21" i="1"/>
  <c r="C20" i="1"/>
  <c r="D20" i="1" s="1"/>
  <c r="C12" i="1"/>
  <c r="D12" i="1" s="1"/>
  <c r="E20" i="1" l="1"/>
  <c r="E21" i="1"/>
  <c r="C22" i="1" s="1"/>
  <c r="M12" i="1"/>
  <c r="L13" i="1"/>
  <c r="G31" i="2"/>
  <c r="H32" i="2" s="1"/>
  <c r="F33" i="2"/>
  <c r="M13" i="2"/>
  <c r="N12" i="2"/>
  <c r="D20" i="2"/>
  <c r="S18" i="2"/>
  <c r="S29" i="2" s="1"/>
  <c r="S31" i="2" s="1"/>
  <c r="S19" i="2"/>
  <c r="S21" i="2" s="1"/>
  <c r="S30" i="2" s="1"/>
  <c r="D13" i="2"/>
  <c r="D31" i="2"/>
  <c r="S18" i="1"/>
  <c r="S29" i="1" s="1"/>
  <c r="S31" i="1" s="1"/>
  <c r="D31" i="1"/>
  <c r="D21" i="1"/>
  <c r="C13" i="1"/>
  <c r="D13" i="1"/>
  <c r="H32" i="1"/>
  <c r="F33" i="1" l="1"/>
  <c r="H31" i="1"/>
  <c r="I32" i="1" s="1"/>
  <c r="F20" i="1"/>
  <c r="F21" i="1"/>
  <c r="D22" i="1" s="1"/>
  <c r="N12" i="1"/>
  <c r="M13" i="1"/>
  <c r="H31" i="2"/>
  <c r="I32" i="2" s="1"/>
  <c r="G33" i="2"/>
  <c r="E21" i="2"/>
  <c r="D22" i="2" s="1"/>
  <c r="C22" i="2" s="1"/>
  <c r="E20" i="2"/>
  <c r="N13" i="2"/>
  <c r="O12" i="2"/>
  <c r="O13" i="2" s="1"/>
  <c r="D33" i="1"/>
  <c r="C14" i="2"/>
  <c r="C33" i="2"/>
  <c r="C33" i="1"/>
  <c r="C14" i="1"/>
  <c r="I31" i="1" l="1"/>
  <c r="G33" i="1"/>
  <c r="G21" i="1"/>
  <c r="E22" i="1" s="1"/>
  <c r="G20" i="1"/>
  <c r="H21" i="1" s="1"/>
  <c r="F22" i="1" s="1"/>
  <c r="N13" i="1"/>
  <c r="O12" i="1"/>
  <c r="F21" i="2"/>
  <c r="E22" i="2" s="1"/>
  <c r="D14" i="2"/>
  <c r="J32" i="1"/>
  <c r="H33" i="1" l="1"/>
  <c r="J31" i="1"/>
  <c r="K32" i="1" s="1"/>
  <c r="I33" i="1" s="1"/>
  <c r="O13" i="1"/>
  <c r="I31" i="2"/>
  <c r="H33" i="2"/>
  <c r="F20" i="2"/>
  <c r="G21" i="2"/>
  <c r="F22" i="2" s="1"/>
  <c r="G20" i="2"/>
  <c r="D14" i="1"/>
  <c r="S10" i="1" s="1"/>
  <c r="J32" i="2"/>
  <c r="K31" i="1" l="1"/>
  <c r="I33" i="2"/>
  <c r="J31" i="2"/>
  <c r="K32" i="2" s="1"/>
  <c r="J33" i="2" s="1"/>
  <c r="H21" i="2"/>
  <c r="G22" i="2" s="1"/>
  <c r="H20" i="2"/>
  <c r="D33" i="2"/>
  <c r="L32" i="1"/>
  <c r="J33" i="1" l="1"/>
  <c r="L31" i="1"/>
  <c r="K31" i="2"/>
  <c r="L32" i="2" s="1"/>
  <c r="K33" i="2" s="1"/>
  <c r="I21" i="2"/>
  <c r="H22" i="2" s="1"/>
  <c r="M32" i="1" l="1"/>
  <c r="K33" i="1" s="1"/>
  <c r="L31" i="2"/>
  <c r="M32" i="2" s="1"/>
  <c r="I20" i="2"/>
  <c r="M31" i="1" l="1"/>
  <c r="M31" i="2"/>
  <c r="L33" i="2"/>
  <c r="J21" i="2"/>
  <c r="I22" i="2" s="1"/>
  <c r="J20" i="2"/>
  <c r="N32" i="2"/>
  <c r="M33" i="2" l="1"/>
  <c r="N31" i="2"/>
  <c r="O32" i="2" s="1"/>
  <c r="K20" i="2"/>
  <c r="K21" i="2"/>
  <c r="J22" i="2" s="1"/>
  <c r="N32" i="1"/>
  <c r="L33" i="1" l="1"/>
  <c r="N31" i="1"/>
  <c r="L21" i="2"/>
  <c r="K22" i="2" s="1"/>
  <c r="O32" i="1" l="1"/>
  <c r="M33" i="1" s="1"/>
  <c r="O31" i="2"/>
  <c r="N33" i="2"/>
  <c r="L20" i="2"/>
  <c r="M21" i="2"/>
  <c r="L22" i="2" s="1"/>
  <c r="O31" i="1" l="1"/>
  <c r="M20" i="2"/>
  <c r="S11" i="2"/>
  <c r="N20" i="2" l="1"/>
  <c r="N21" i="2"/>
  <c r="M22" i="2" s="1"/>
  <c r="S12" i="1"/>
  <c r="S13" i="1" s="1"/>
  <c r="O21" i="2" l="1"/>
  <c r="N22" i="2" s="1"/>
  <c r="S22" i="2" s="1"/>
  <c r="S24" i="2" s="1"/>
  <c r="S10" i="2"/>
  <c r="S12" i="2" s="1"/>
  <c r="S13" i="2" s="1"/>
  <c r="O20" i="2" l="1"/>
  <c r="S23" i="2" s="1"/>
  <c r="S25" i="2" s="1"/>
  <c r="S32" i="1" l="1"/>
  <c r="S34" i="1" s="1"/>
  <c r="S33" i="1" l="1"/>
  <c r="S35" i="1" s="1"/>
  <c r="S33" i="2"/>
  <c r="S32" i="2" l="1"/>
  <c r="S34" i="2" s="1"/>
  <c r="S35" i="2" s="1"/>
  <c r="H20" i="1" l="1"/>
  <c r="I21" i="1" l="1"/>
  <c r="G22" i="1" s="1"/>
  <c r="I20" i="1"/>
  <c r="J21" i="1" l="1"/>
  <c r="H22" i="1" s="1"/>
  <c r="J20" i="1" l="1"/>
  <c r="K21" i="1" l="1"/>
  <c r="K20" i="1" l="1"/>
  <c r="I22" i="1"/>
  <c r="L21" i="1" l="1"/>
  <c r="L20" i="1" l="1"/>
  <c r="J22" i="1"/>
  <c r="M20" i="1" l="1"/>
  <c r="M21" i="1"/>
  <c r="K22" i="1" s="1"/>
  <c r="N21" i="1" l="1"/>
  <c r="L22" i="1" s="1"/>
  <c r="N20" i="1" l="1"/>
  <c r="O21" i="1" l="1"/>
  <c r="O20" i="1" l="1"/>
  <c r="S23" i="1" s="1"/>
  <c r="M22" i="1"/>
  <c r="S22" i="1" s="1"/>
  <c r="S24" i="1" s="1"/>
  <c r="S25" i="1" l="1"/>
</calcChain>
</file>

<file path=xl/sharedStrings.xml><?xml version="1.0" encoding="utf-8"?>
<sst xmlns="http://schemas.openxmlformats.org/spreadsheetml/2006/main" count="96" uniqueCount="28">
  <si>
    <t xml:space="preserve">Περίοδος </t>
  </si>
  <si>
    <t>Απόθεμα</t>
  </si>
  <si>
    <t>Καθαρές ανάγκες</t>
  </si>
  <si>
    <t>Παραγγελίες</t>
  </si>
  <si>
    <r>
      <t>Ποσότητα (m</t>
    </r>
    <r>
      <rPr>
        <vertAlign val="superscript"/>
        <sz val="11"/>
        <color rgb="FF000000"/>
        <rFont val="Calibri"/>
        <family val="2"/>
        <charset val="161"/>
      </rPr>
      <t>2</t>
    </r>
    <r>
      <rPr>
        <sz val="11"/>
        <color rgb="FF000000"/>
        <rFont val="Calibri"/>
        <family val="2"/>
        <charset val="161"/>
      </rPr>
      <t>)</t>
    </r>
  </si>
  <si>
    <t>Lead time</t>
  </si>
  <si>
    <t>Production / Order Cost</t>
  </si>
  <si>
    <t>Number of Production / Orders</t>
  </si>
  <si>
    <t>Unit Storage Cost</t>
  </si>
  <si>
    <t>Total Storage Cost</t>
  </si>
  <si>
    <t>Total Production / Orders Cost</t>
  </si>
  <si>
    <t>Total Cost</t>
  </si>
  <si>
    <t xml:space="preserve"> </t>
  </si>
  <si>
    <t>RESULTS</t>
  </si>
  <si>
    <t>Net Needs</t>
  </si>
  <si>
    <t>Number of periods</t>
  </si>
  <si>
    <t>Αρχικό Απόθεμα + Προγραμματισμένες παραλαβές</t>
  </si>
  <si>
    <t>Gross Needs</t>
  </si>
  <si>
    <t>Number of Periods</t>
  </si>
  <si>
    <t>Average gross needs</t>
  </si>
  <si>
    <t>Average net needs</t>
  </si>
  <si>
    <t>EOQ/Gross Needs</t>
  </si>
  <si>
    <t>EOQ (gross needs)</t>
  </si>
  <si>
    <t>EOQ (net needs)</t>
  </si>
  <si>
    <t>EOQ/Net Needs</t>
  </si>
  <si>
    <t>Συνολικές Ανάγκες Β (τμχ.)</t>
  </si>
  <si>
    <t>Αρχικό Απόθεμα + Προγραμματισμένη παραγωγή</t>
  </si>
  <si>
    <t>Πρόγραμμα παραγωγής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</si>
</sst>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€&quot;"/>
    <numFmt numFmtId="165" formatCode="0.0"/>
    <numFmt numFmtId="167" formatCode="#,##0.00&quot;€&quot;"/>
  </numFmts>
  <fonts count="11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charset val="161"/>
    </font>
    <font>
      <sz val="11"/>
      <color rgb="FF000000"/>
      <name val="Calibri"/>
      <family val="2"/>
      <charset val="161"/>
    </font>
    <font>
      <vertAlign val="superscript"/>
      <sz val="11"/>
      <color rgb="FF000000"/>
      <name val="Calibri"/>
      <family val="2"/>
      <charset val="161"/>
    </font>
    <font>
      <sz val="11"/>
      <name val="Arial"/>
      <family val="2"/>
      <charset val="161"/>
    </font>
    <font>
      <sz val="11"/>
      <color rgb="FF0070C0"/>
      <name val="Calibri"/>
      <family val="2"/>
      <charset val="161"/>
    </font>
    <font>
      <sz val="11"/>
      <color rgb="FFFF0000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11"/>
      <color rgb="FF00B050"/>
      <name val="Calibri"/>
      <family val="2"/>
      <charset val="161"/>
    </font>
    <font>
      <sz val="1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ont="1"/>
    <xf numFmtId="3" fontId="2" fillId="0" borderId="1" xfId="0" applyNumberFormat="1" applyFont="1" applyBorder="1" applyAlignment="1">
      <alignment horizontal="center" vertical="center" wrapText="1" readingOrder="1"/>
    </xf>
    <xf numFmtId="3" fontId="5" fillId="0" borderId="1" xfId="0" applyNumberFormat="1" applyFont="1" applyBorder="1" applyAlignment="1">
      <alignment horizontal="center" vertical="center" wrapText="1" readingOrder="1"/>
    </xf>
    <xf numFmtId="3" fontId="6" fillId="3" borderId="1" xfId="0" applyNumberFormat="1" applyFont="1" applyFill="1" applyBorder="1" applyAlignment="1">
      <alignment horizontal="center" vertical="center" wrapText="1" readingOrder="1"/>
    </xf>
    <xf numFmtId="0" fontId="0" fillId="0" borderId="0" xfId="0" applyFont="1" applyFill="1" applyBorder="1"/>
    <xf numFmtId="0" fontId="0" fillId="4" borderId="3" xfId="0" applyFont="1" applyFill="1" applyBorder="1"/>
    <xf numFmtId="0" fontId="0" fillId="4" borderId="5" xfId="0" applyFont="1" applyFill="1" applyBorder="1" applyAlignment="1">
      <alignment horizontal="center" vertical="center"/>
    </xf>
    <xf numFmtId="0" fontId="0" fillId="4" borderId="6" xfId="0" applyFont="1" applyFill="1" applyBorder="1"/>
    <xf numFmtId="164" fontId="0" fillId="4" borderId="7" xfId="0" applyNumberFormat="1" applyFont="1" applyFill="1" applyBorder="1" applyAlignment="1">
      <alignment horizontal="center" vertical="center"/>
    </xf>
    <xf numFmtId="0" fontId="0" fillId="5" borderId="1" xfId="0" applyFont="1" applyFill="1" applyBorder="1"/>
    <xf numFmtId="0" fontId="0" fillId="6" borderId="1" xfId="0" applyFont="1" applyFill="1" applyBorder="1"/>
    <xf numFmtId="164" fontId="0" fillId="6" borderId="1" xfId="0" applyNumberFormat="1" applyFont="1" applyFill="1" applyBorder="1"/>
    <xf numFmtId="0" fontId="7" fillId="5" borderId="1" xfId="0" applyFont="1" applyFill="1" applyBorder="1"/>
    <xf numFmtId="0" fontId="2" fillId="3" borderId="6" xfId="0" applyFont="1" applyFill="1" applyBorder="1" applyAlignment="1">
      <alignment horizontal="left" vertical="center" wrapText="1" readingOrder="1"/>
    </xf>
    <xf numFmtId="0" fontId="2" fillId="0" borderId="6" xfId="0" applyFont="1" applyBorder="1" applyAlignment="1">
      <alignment horizontal="left" vertical="center" wrapText="1" readingOrder="1"/>
    </xf>
    <xf numFmtId="3" fontId="6" fillId="3" borderId="7" xfId="0" applyNumberFormat="1" applyFont="1" applyFill="1" applyBorder="1" applyAlignment="1">
      <alignment horizontal="center" vertical="center" wrapText="1" readingOrder="1"/>
    </xf>
    <xf numFmtId="0" fontId="6" fillId="3" borderId="10" xfId="0" applyFont="1" applyFill="1" applyBorder="1" applyAlignment="1">
      <alignment horizontal="center" vertical="center" wrapText="1" readingOrder="1"/>
    </xf>
    <xf numFmtId="3" fontId="5" fillId="3" borderId="1" xfId="0" applyNumberFormat="1" applyFont="1" applyFill="1" applyBorder="1" applyAlignment="1">
      <alignment horizontal="center" vertical="center" wrapText="1" readingOrder="1"/>
    </xf>
    <xf numFmtId="3" fontId="2" fillId="0" borderId="7" xfId="0" applyNumberFormat="1" applyFont="1" applyBorder="1" applyAlignment="1">
      <alignment horizontal="center" vertical="center" wrapText="1" readingOrder="1"/>
    </xf>
    <xf numFmtId="3" fontId="8" fillId="0" borderId="1" xfId="0" applyNumberFormat="1" applyFont="1" applyBorder="1" applyAlignment="1">
      <alignment horizontal="center" vertical="center" wrapText="1" readingOrder="1"/>
    </xf>
    <xf numFmtId="0" fontId="1" fillId="2" borderId="11" xfId="0" applyFont="1" applyFill="1" applyBorder="1" applyAlignment="1">
      <alignment horizontal="left" vertical="center" wrapText="1" readingOrder="1"/>
    </xf>
    <xf numFmtId="0" fontId="2" fillId="3" borderId="15" xfId="0" applyFont="1" applyFill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3" borderId="16" xfId="0" applyFont="1" applyFill="1" applyBorder="1" applyAlignment="1">
      <alignment horizontal="center" vertical="center" wrapText="1" readingOrder="1"/>
    </xf>
    <xf numFmtId="0" fontId="2" fillId="0" borderId="15" xfId="0" applyFont="1" applyBorder="1" applyAlignment="1">
      <alignment horizontal="left" vertical="center" wrapText="1" readingOrder="1"/>
    </xf>
    <xf numFmtId="3" fontId="5" fillId="0" borderId="2" xfId="0" applyNumberFormat="1" applyFont="1" applyBorder="1" applyAlignment="1">
      <alignment horizontal="center" vertical="center" wrapText="1" readingOrder="1"/>
    </xf>
    <xf numFmtId="3" fontId="2" fillId="0" borderId="2" xfId="0" applyNumberFormat="1" applyFont="1" applyBorder="1" applyAlignment="1">
      <alignment horizontal="center" vertical="center" wrapText="1" readingOrder="1"/>
    </xf>
    <xf numFmtId="3" fontId="2" fillId="0" borderId="16" xfId="0" applyNumberFormat="1" applyFont="1" applyBorder="1" applyAlignment="1">
      <alignment horizontal="center" vertical="center" wrapText="1" readingOrder="1"/>
    </xf>
    <xf numFmtId="3" fontId="5" fillId="3" borderId="2" xfId="0" applyNumberFormat="1" applyFont="1" applyFill="1" applyBorder="1" applyAlignment="1">
      <alignment horizontal="center" vertical="center" wrapText="1" readingOrder="1"/>
    </xf>
    <xf numFmtId="3" fontId="6" fillId="3" borderId="2" xfId="0" applyNumberFormat="1" applyFont="1" applyFill="1" applyBorder="1" applyAlignment="1">
      <alignment horizontal="center" vertical="center" wrapText="1" readingOrder="1"/>
    </xf>
    <xf numFmtId="3" fontId="6" fillId="3" borderId="16" xfId="0" applyNumberFormat="1" applyFont="1" applyFill="1" applyBorder="1" applyAlignment="1">
      <alignment horizontal="center" vertical="center" wrapText="1" readingOrder="1"/>
    </xf>
    <xf numFmtId="3" fontId="8" fillId="0" borderId="2" xfId="0" applyNumberFormat="1" applyFont="1" applyBorder="1" applyAlignment="1">
      <alignment horizontal="center" vertical="center" wrapText="1" readingOrder="1"/>
    </xf>
    <xf numFmtId="3" fontId="8" fillId="0" borderId="16" xfId="0" applyNumberFormat="1" applyFont="1" applyBorder="1" applyAlignment="1">
      <alignment horizontal="center" vertical="center" wrapText="1" readingOrder="1"/>
    </xf>
    <xf numFmtId="3" fontId="6" fillId="0" borderId="2" xfId="0" applyNumberFormat="1" applyFont="1" applyBorder="1" applyAlignment="1">
      <alignment horizontal="center" vertical="center" wrapText="1" readingOrder="1"/>
    </xf>
    <xf numFmtId="3" fontId="6" fillId="0" borderId="16" xfId="0" applyNumberFormat="1" applyFont="1" applyBorder="1" applyAlignment="1">
      <alignment horizontal="center" vertical="center" wrapText="1" readingOrder="1"/>
    </xf>
    <xf numFmtId="0" fontId="2" fillId="3" borderId="17" xfId="0" applyFont="1" applyFill="1" applyBorder="1" applyAlignment="1">
      <alignment horizontal="left" vertical="center" wrapText="1" readingOrder="1"/>
    </xf>
    <xf numFmtId="0" fontId="6" fillId="3" borderId="12" xfId="0" applyFont="1" applyFill="1" applyBorder="1" applyAlignment="1">
      <alignment horizontal="center" vertical="center" wrapText="1" readingOrder="1"/>
    </xf>
    <xf numFmtId="0" fontId="0" fillId="7" borderId="6" xfId="0" applyFont="1" applyFill="1" applyBorder="1"/>
    <xf numFmtId="3" fontId="0" fillId="7" borderId="7" xfId="0" applyNumberFormat="1" applyFont="1" applyFill="1" applyBorder="1" applyAlignment="1">
      <alignment horizontal="center" vertical="center"/>
    </xf>
    <xf numFmtId="0" fontId="0" fillId="7" borderId="8" xfId="0" applyFont="1" applyFill="1" applyBorder="1"/>
    <xf numFmtId="3" fontId="0" fillId="7" borderId="10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 wrapText="1" readingOrder="1"/>
    </xf>
    <xf numFmtId="0" fontId="1" fillId="2" borderId="14" xfId="0" applyNumberFormat="1" applyFont="1" applyFill="1" applyBorder="1" applyAlignment="1">
      <alignment horizontal="center" vertical="center" wrapText="1" readingOrder="1"/>
    </xf>
    <xf numFmtId="0" fontId="2" fillId="3" borderId="11" xfId="0" applyFont="1" applyFill="1" applyBorder="1" applyAlignment="1">
      <alignment horizontal="left" vertical="center" wrapText="1" readingOrder="1"/>
    </xf>
    <xf numFmtId="0" fontId="4" fillId="3" borderId="13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center" wrapText="1" readingOrder="1"/>
    </xf>
    <xf numFmtId="0" fontId="5" fillId="3" borderId="14" xfId="0" applyFont="1" applyFill="1" applyBorder="1" applyAlignment="1">
      <alignment horizontal="center" vertical="center" wrapText="1" readingOrder="1"/>
    </xf>
    <xf numFmtId="2" fontId="0" fillId="6" borderId="1" xfId="0" applyNumberFormat="1" applyFont="1" applyFill="1" applyBorder="1"/>
    <xf numFmtId="1" fontId="0" fillId="6" borderId="1" xfId="0" applyNumberFormat="1" applyFont="1" applyFill="1" applyBorder="1"/>
    <xf numFmtId="0" fontId="9" fillId="3" borderId="2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16" xfId="0" applyFont="1" applyFill="1" applyBorder="1" applyAlignment="1">
      <alignment horizontal="center" vertical="top" wrapText="1"/>
    </xf>
    <xf numFmtId="165" fontId="0" fillId="6" borderId="1" xfId="0" applyNumberFormat="1" applyFont="1" applyFill="1" applyBorder="1"/>
    <xf numFmtId="0" fontId="9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center" wrapText="1" readingOrder="1"/>
    </xf>
    <xf numFmtId="0" fontId="1" fillId="2" borderId="4" xfId="0" applyNumberFormat="1" applyFont="1" applyFill="1" applyBorder="1" applyAlignment="1">
      <alignment horizontal="center" vertical="center" wrapText="1" readingOrder="1"/>
    </xf>
    <xf numFmtId="0" fontId="1" fillId="2" borderId="5" xfId="0" applyNumberFormat="1" applyFont="1" applyFill="1" applyBorder="1" applyAlignment="1">
      <alignment horizontal="center" vertical="center" wrapText="1" readingOrder="1"/>
    </xf>
    <xf numFmtId="0" fontId="10" fillId="3" borderId="7" xfId="0" applyFont="1" applyFill="1" applyBorder="1" applyAlignment="1">
      <alignment horizontal="center" vertical="top" wrapText="1"/>
    </xf>
    <xf numFmtId="3" fontId="6" fillId="8" borderId="12" xfId="0" applyNumberFormat="1" applyFont="1" applyFill="1" applyBorder="1" applyAlignment="1">
      <alignment horizontal="center" vertical="center" wrapText="1" readingOrder="1"/>
    </xf>
    <xf numFmtId="3" fontId="6" fillId="8" borderId="10" xfId="0" applyNumberFormat="1" applyFont="1" applyFill="1" applyBorder="1" applyAlignment="1">
      <alignment horizontal="center" vertical="center" wrapText="1" readingOrder="1"/>
    </xf>
    <xf numFmtId="3" fontId="6" fillId="8" borderId="9" xfId="0" applyNumberFormat="1" applyFont="1" applyFill="1" applyBorder="1" applyAlignment="1">
      <alignment horizontal="center" vertical="center" wrapText="1" readingOrder="1"/>
    </xf>
    <xf numFmtId="3" fontId="8" fillId="0" borderId="7" xfId="0" applyNumberFormat="1" applyFont="1" applyBorder="1" applyAlignment="1">
      <alignment horizontal="center" vertical="center" wrapText="1" readingOrder="1"/>
    </xf>
    <xf numFmtId="167" fontId="0" fillId="4" borderId="7" xfId="0" applyNumberFormat="1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1339F-89A2-4A7C-BDC2-72B6257A8F46}">
  <dimension ref="B1:S45"/>
  <sheetViews>
    <sheetView zoomScale="120" zoomScaleNormal="120" workbookViewId="0">
      <pane ySplit="7" topLeftCell="A8" activePane="bottomLeft" state="frozen"/>
      <selection pane="bottomLeft" activeCell="C4" sqref="C4"/>
    </sheetView>
  </sheetViews>
  <sheetFormatPr defaultRowHeight="15" x14ac:dyDescent="0.25"/>
  <cols>
    <col min="1" max="1" width="9.140625" style="1"/>
    <col min="2" max="2" width="30.42578125" style="1" bestFit="1" customWidth="1"/>
    <col min="3" max="3" width="8.5703125" style="1" bestFit="1" customWidth="1"/>
    <col min="4" max="4" width="6" style="1" customWidth="1"/>
    <col min="5" max="5" width="9.28515625" style="1" bestFit="1" customWidth="1"/>
    <col min="6" max="8" width="6" style="1" customWidth="1"/>
    <col min="9" max="9" width="8.42578125" style="1" bestFit="1" customWidth="1"/>
    <col min="10" max="15" width="6" style="1" customWidth="1"/>
    <col min="16" max="16" width="3" style="1" customWidth="1"/>
    <col min="17" max="17" width="3.28515625" style="1" customWidth="1"/>
    <col min="18" max="18" width="29" style="1" bestFit="1" customWidth="1"/>
    <col min="19" max="16384" width="9.140625" style="1"/>
  </cols>
  <sheetData>
    <row r="1" spans="2:19" ht="15.75" thickBot="1" x14ac:dyDescent="0.3"/>
    <row r="2" spans="2:19" x14ac:dyDescent="0.25">
      <c r="B2" s="6" t="s">
        <v>5</v>
      </c>
      <c r="C2" s="7">
        <v>1</v>
      </c>
    </row>
    <row r="3" spans="2:19" x14ac:dyDescent="0.25">
      <c r="B3" s="8" t="s">
        <v>6</v>
      </c>
      <c r="C3" s="9">
        <v>340</v>
      </c>
    </row>
    <row r="4" spans="2:19" x14ac:dyDescent="0.25">
      <c r="B4" s="8" t="s">
        <v>8</v>
      </c>
      <c r="C4" s="65">
        <v>0.2</v>
      </c>
    </row>
    <row r="5" spans="2:19" x14ac:dyDescent="0.25">
      <c r="B5" s="39" t="s">
        <v>17</v>
      </c>
      <c r="C5" s="40">
        <f>SUM(C10:O10)</f>
        <v>3510</v>
      </c>
    </row>
    <row r="6" spans="2:19" x14ac:dyDescent="0.25">
      <c r="B6" s="39" t="s">
        <v>14</v>
      </c>
      <c r="C6" s="40">
        <f>SUM(C10:O10)-SUM(C11:O11)</f>
        <v>2960</v>
      </c>
    </row>
    <row r="7" spans="2:19" ht="15.75" thickBot="1" x14ac:dyDescent="0.3">
      <c r="B7" s="41" t="s">
        <v>18</v>
      </c>
      <c r="C7" s="42">
        <f>COUNT(D10:O10)</f>
        <v>12</v>
      </c>
    </row>
    <row r="8" spans="2:19" ht="15.75" thickBot="1" x14ac:dyDescent="0.3"/>
    <row r="9" spans="2:19" ht="15.75" x14ac:dyDescent="0.25">
      <c r="B9" s="21" t="s">
        <v>0</v>
      </c>
      <c r="C9" s="43">
        <v>0</v>
      </c>
      <c r="D9" s="43">
        <v>1</v>
      </c>
      <c r="E9" s="43">
        <v>2</v>
      </c>
      <c r="F9" s="43">
        <v>3</v>
      </c>
      <c r="G9" s="43">
        <v>4</v>
      </c>
      <c r="H9" s="43">
        <v>5</v>
      </c>
      <c r="I9" s="43">
        <v>6</v>
      </c>
      <c r="J9" s="43">
        <v>7</v>
      </c>
      <c r="K9" s="43">
        <v>8</v>
      </c>
      <c r="L9" s="43">
        <v>9</v>
      </c>
      <c r="M9" s="43">
        <v>10</v>
      </c>
      <c r="N9" s="43">
        <v>11</v>
      </c>
      <c r="O9" s="44">
        <v>12</v>
      </c>
      <c r="R9" s="13" t="s">
        <v>13</v>
      </c>
      <c r="S9" s="11"/>
    </row>
    <row r="10" spans="2:19" x14ac:dyDescent="0.25">
      <c r="B10" s="22" t="s">
        <v>25</v>
      </c>
      <c r="C10" s="51"/>
      <c r="D10" s="52">
        <v>240</v>
      </c>
      <c r="E10" s="52">
        <v>260</v>
      </c>
      <c r="F10" s="52">
        <v>250</v>
      </c>
      <c r="G10" s="52">
        <v>280</v>
      </c>
      <c r="H10" s="52">
        <v>280</v>
      </c>
      <c r="I10" s="52">
        <v>270</v>
      </c>
      <c r="J10" s="52">
        <v>290</v>
      </c>
      <c r="K10" s="52">
        <v>330</v>
      </c>
      <c r="L10" s="52">
        <v>340</v>
      </c>
      <c r="M10" s="52">
        <v>300</v>
      </c>
      <c r="N10" s="52">
        <v>330</v>
      </c>
      <c r="O10" s="53">
        <v>340</v>
      </c>
      <c r="R10" s="10" t="s">
        <v>7</v>
      </c>
      <c r="S10" s="11">
        <f ca="1">COUNT(C14:O14)</f>
        <v>10</v>
      </c>
    </row>
    <row r="11" spans="2:19" ht="30" x14ac:dyDescent="0.25">
      <c r="B11" s="26" t="s">
        <v>26</v>
      </c>
      <c r="C11" s="27">
        <v>300</v>
      </c>
      <c r="D11" s="28">
        <v>250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9"/>
      <c r="R11" s="10" t="s">
        <v>9</v>
      </c>
      <c r="S11" s="12">
        <f>SUM(D12:O12)*$C$4</f>
        <v>72</v>
      </c>
    </row>
    <row r="12" spans="2:19" x14ac:dyDescent="0.25">
      <c r="B12" s="22" t="s">
        <v>1</v>
      </c>
      <c r="C12" s="30">
        <f>C11</f>
        <v>300</v>
      </c>
      <c r="D12" s="31">
        <f>IF(C12&gt;D10,C12-D10+D11,0)</f>
        <v>310</v>
      </c>
      <c r="E12" s="31">
        <f>IF(D12&gt;E10,D12-E10+E11,0)</f>
        <v>50</v>
      </c>
      <c r="F12" s="31">
        <f>IF(E12&gt;F10,E12-F10+F11,0)</f>
        <v>0</v>
      </c>
      <c r="G12" s="31">
        <f>IF(F12&gt;G10,F12-G10+G11,0)</f>
        <v>0</v>
      </c>
      <c r="H12" s="31">
        <f t="shared" ref="H12:O12" si="0">IF(G12&gt;H10,G12-H10+H11,0)</f>
        <v>0</v>
      </c>
      <c r="I12" s="31">
        <f t="shared" si="0"/>
        <v>0</v>
      </c>
      <c r="J12" s="31">
        <f t="shared" si="0"/>
        <v>0</v>
      </c>
      <c r="K12" s="31">
        <f t="shared" si="0"/>
        <v>0</v>
      </c>
      <c r="L12" s="31">
        <f t="shared" si="0"/>
        <v>0</v>
      </c>
      <c r="M12" s="31">
        <f t="shared" si="0"/>
        <v>0</v>
      </c>
      <c r="N12" s="31">
        <f t="shared" si="0"/>
        <v>0</v>
      </c>
      <c r="O12" s="31">
        <f t="shared" si="0"/>
        <v>0</v>
      </c>
      <c r="R12" s="10" t="s">
        <v>10</v>
      </c>
      <c r="S12" s="12">
        <f ca="1">S10*$C$3</f>
        <v>3400</v>
      </c>
    </row>
    <row r="13" spans="2:19" x14ac:dyDescent="0.25">
      <c r="B13" s="26" t="s">
        <v>2</v>
      </c>
      <c r="C13" s="35" t="str">
        <f>IF(C12&gt;0,"",-C12)</f>
        <v/>
      </c>
      <c r="D13" s="35" t="str">
        <f t="shared" ref="D13:O13" si="1">IF(D12&gt;0,"",D10-C12)</f>
        <v/>
      </c>
      <c r="E13" s="35" t="str">
        <f t="shared" si="1"/>
        <v/>
      </c>
      <c r="F13" s="35">
        <f t="shared" si="1"/>
        <v>200</v>
      </c>
      <c r="G13" s="35">
        <f t="shared" si="1"/>
        <v>280</v>
      </c>
      <c r="H13" s="35">
        <f t="shared" ref="H13" si="2">IF(H12&gt;0,"",H10-G12)</f>
        <v>280</v>
      </c>
      <c r="I13" s="35">
        <f t="shared" ref="I13" si="3">IF(I12&gt;0,"",I10-H12)</f>
        <v>270</v>
      </c>
      <c r="J13" s="35">
        <f t="shared" ref="J13" si="4">IF(J12&gt;0,"",J10-I12)</f>
        <v>290</v>
      </c>
      <c r="K13" s="35">
        <f t="shared" ref="K13" si="5">IF(K12&gt;0,"",K10-J12)</f>
        <v>330</v>
      </c>
      <c r="L13" s="35">
        <f t="shared" ref="L13" si="6">IF(L12&gt;0,"",L10-K12)</f>
        <v>340</v>
      </c>
      <c r="M13" s="35">
        <f t="shared" ref="M13" si="7">IF(M12&gt;0,"",M10-L12)</f>
        <v>300</v>
      </c>
      <c r="N13" s="35">
        <f t="shared" ref="N13" si="8">IF(N12&gt;0,"",N10-M12)</f>
        <v>330</v>
      </c>
      <c r="O13" s="35">
        <f t="shared" ref="O13" si="9">IF(O12&gt;0,"",O10-N12)</f>
        <v>340</v>
      </c>
      <c r="P13" s="1" t="s">
        <v>12</v>
      </c>
      <c r="Q13" s="1" t="s">
        <v>12</v>
      </c>
      <c r="R13" s="10" t="s">
        <v>11</v>
      </c>
      <c r="S13" s="12">
        <f ca="1">S12+S11</f>
        <v>3472</v>
      </c>
    </row>
    <row r="14" spans="2:19" ht="15.75" thickBot="1" x14ac:dyDescent="0.3">
      <c r="B14" s="37" t="s">
        <v>27</v>
      </c>
      <c r="C14" s="38" t="str">
        <f ca="1">IF(OFFSET(C14,-1,$C$2)&lt;&gt;0,OFFSET(C14,-1,$C$2),"")</f>
        <v/>
      </c>
      <c r="D14" s="38" t="str">
        <f t="shared" ref="D14:O14" ca="1" si="10">OFFSET(D14,-1,$C$2)</f>
        <v/>
      </c>
      <c r="E14" s="38">
        <f t="shared" ca="1" si="10"/>
        <v>200</v>
      </c>
      <c r="F14" s="38">
        <f t="shared" ca="1" si="10"/>
        <v>280</v>
      </c>
      <c r="G14" s="38">
        <f t="shared" ca="1" si="10"/>
        <v>280</v>
      </c>
      <c r="H14" s="38">
        <f t="shared" ca="1" si="10"/>
        <v>270</v>
      </c>
      <c r="I14" s="38">
        <f t="shared" ca="1" si="10"/>
        <v>290</v>
      </c>
      <c r="J14" s="38">
        <f t="shared" ca="1" si="10"/>
        <v>330</v>
      </c>
      <c r="K14" s="38">
        <f t="shared" ca="1" si="10"/>
        <v>340</v>
      </c>
      <c r="L14" s="38">
        <f t="shared" ca="1" si="10"/>
        <v>300</v>
      </c>
      <c r="M14" s="38">
        <f t="shared" ca="1" si="10"/>
        <v>330</v>
      </c>
      <c r="N14" s="38">
        <f t="shared" ca="1" si="10"/>
        <v>340</v>
      </c>
      <c r="O14" s="38" t="str">
        <f t="shared" ca="1" si="10"/>
        <v xml:space="preserve"> </v>
      </c>
    </row>
    <row r="16" spans="2:19" ht="15.75" thickBot="1" x14ac:dyDescent="0.3"/>
    <row r="17" spans="2:19" ht="15.75" x14ac:dyDescent="0.25">
      <c r="B17" s="21" t="s">
        <v>0</v>
      </c>
      <c r="C17" s="43">
        <v>0</v>
      </c>
      <c r="D17" s="43">
        <v>1</v>
      </c>
      <c r="E17" s="43">
        <v>2</v>
      </c>
      <c r="F17" s="43">
        <v>3</v>
      </c>
      <c r="G17" s="43">
        <v>4</v>
      </c>
      <c r="H17" s="43">
        <v>5</v>
      </c>
      <c r="I17" s="43">
        <v>6</v>
      </c>
      <c r="J17" s="43">
        <v>7</v>
      </c>
      <c r="K17" s="43">
        <v>8</v>
      </c>
      <c r="L17" s="43">
        <v>9</v>
      </c>
      <c r="M17" s="43">
        <v>10</v>
      </c>
      <c r="N17" s="43">
        <v>11</v>
      </c>
      <c r="O17" s="44">
        <v>12</v>
      </c>
      <c r="R17" s="13" t="s">
        <v>13</v>
      </c>
      <c r="S17" s="11"/>
    </row>
    <row r="18" spans="2:19" x14ac:dyDescent="0.25">
      <c r="B18" s="22" t="s">
        <v>25</v>
      </c>
      <c r="C18" s="51"/>
      <c r="D18" s="52">
        <v>240</v>
      </c>
      <c r="E18" s="52">
        <v>260</v>
      </c>
      <c r="F18" s="52">
        <v>250</v>
      </c>
      <c r="G18" s="52">
        <v>280</v>
      </c>
      <c r="H18" s="52">
        <v>280</v>
      </c>
      <c r="I18" s="52">
        <v>270</v>
      </c>
      <c r="J18" s="52">
        <v>290</v>
      </c>
      <c r="K18" s="52">
        <v>330</v>
      </c>
      <c r="L18" s="52">
        <v>340</v>
      </c>
      <c r="M18" s="52">
        <v>300</v>
      </c>
      <c r="N18" s="52">
        <v>330</v>
      </c>
      <c r="O18" s="53">
        <v>340</v>
      </c>
      <c r="R18" s="10" t="s">
        <v>19</v>
      </c>
      <c r="S18" s="11">
        <f>$C$5/$C$7</f>
        <v>292.5</v>
      </c>
    </row>
    <row r="19" spans="2:19" ht="30" x14ac:dyDescent="0.25">
      <c r="B19" s="26" t="s">
        <v>26</v>
      </c>
      <c r="C19" s="27">
        <v>300</v>
      </c>
      <c r="D19" s="28">
        <v>250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  <c r="R19" s="10" t="s">
        <v>20</v>
      </c>
      <c r="S19" s="54">
        <f>$C$6/$C$7</f>
        <v>246.66666666666666</v>
      </c>
    </row>
    <row r="20" spans="2:19" x14ac:dyDescent="0.25">
      <c r="B20" s="22" t="s">
        <v>1</v>
      </c>
      <c r="C20" s="30">
        <f>C19</f>
        <v>300</v>
      </c>
      <c r="D20" s="31">
        <f t="shared" ref="D20:O21" si="11">IF(C20&gt;D18,C20-D18+D19,-D18+C20+D19+D21)</f>
        <v>310</v>
      </c>
      <c r="E20" s="31">
        <f t="shared" si="11"/>
        <v>50</v>
      </c>
      <c r="F20" s="31">
        <f t="shared" si="11"/>
        <v>798</v>
      </c>
      <c r="G20" s="31">
        <f t="shared" si="11"/>
        <v>518</v>
      </c>
      <c r="H20" s="31">
        <f t="shared" si="11"/>
        <v>238</v>
      </c>
      <c r="I20" s="31">
        <f t="shared" si="11"/>
        <v>966</v>
      </c>
      <c r="J20" s="31">
        <f t="shared" si="11"/>
        <v>676</v>
      </c>
      <c r="K20" s="31">
        <f t="shared" si="11"/>
        <v>346</v>
      </c>
      <c r="L20" s="31">
        <f t="shared" si="11"/>
        <v>6</v>
      </c>
      <c r="M20" s="31">
        <f t="shared" si="11"/>
        <v>704</v>
      </c>
      <c r="N20" s="31">
        <f t="shared" si="11"/>
        <v>374</v>
      </c>
      <c r="O20" s="32">
        <f t="shared" si="11"/>
        <v>34</v>
      </c>
      <c r="R20" s="10" t="s">
        <v>22</v>
      </c>
      <c r="S20" s="11">
        <f>ROUNDUP(SQRT(2*S18*$C$3/$C$4),0)</f>
        <v>998</v>
      </c>
    </row>
    <row r="21" spans="2:19" x14ac:dyDescent="0.25">
      <c r="B21" s="26" t="s">
        <v>2</v>
      </c>
      <c r="C21" s="33">
        <f t="shared" ref="C21:O21" si="12">IF(C18&gt;B20,ROUNDUP((C18-B20)/$S$20,0)*$S$20,0)</f>
        <v>0</v>
      </c>
      <c r="D21" s="33">
        <f t="shared" si="12"/>
        <v>0</v>
      </c>
      <c r="E21" s="33">
        <f t="shared" si="12"/>
        <v>0</v>
      </c>
      <c r="F21" s="33">
        <f t="shared" si="12"/>
        <v>998</v>
      </c>
      <c r="G21" s="33">
        <f t="shared" si="12"/>
        <v>0</v>
      </c>
      <c r="H21" s="33">
        <f t="shared" si="12"/>
        <v>0</v>
      </c>
      <c r="I21" s="33">
        <f t="shared" si="12"/>
        <v>998</v>
      </c>
      <c r="J21" s="33">
        <f t="shared" si="12"/>
        <v>0</v>
      </c>
      <c r="K21" s="33">
        <f t="shared" si="12"/>
        <v>0</v>
      </c>
      <c r="L21" s="33">
        <f t="shared" si="12"/>
        <v>0</v>
      </c>
      <c r="M21" s="33">
        <f t="shared" si="12"/>
        <v>998</v>
      </c>
      <c r="N21" s="33">
        <f t="shared" si="12"/>
        <v>0</v>
      </c>
      <c r="O21" s="34">
        <f t="shared" si="12"/>
        <v>0</v>
      </c>
      <c r="R21" s="10" t="s">
        <v>23</v>
      </c>
      <c r="S21" s="11">
        <f>ROUNDUP(SQRT(2*S19*$C$3/$C$4),0)</f>
        <v>916</v>
      </c>
    </row>
    <row r="22" spans="2:19" ht="15.75" thickBot="1" x14ac:dyDescent="0.3">
      <c r="B22" s="37" t="s">
        <v>27</v>
      </c>
      <c r="C22" s="61" t="str">
        <f ca="1">IF(OFFSET(C22,-1,$C$2)&lt;&gt;0,OFFSET(C22,-1,$C$2),"")</f>
        <v/>
      </c>
      <c r="D22" s="61" t="str">
        <f t="shared" ref="D22:O22" ca="1" si="13">IF(OFFSET(D22,-1,$C$2)&lt;&gt;0,OFFSET(D22,-1,$C$2),"")</f>
        <v/>
      </c>
      <c r="E22" s="61">
        <f t="shared" ca="1" si="13"/>
        <v>998</v>
      </c>
      <c r="F22" s="61" t="str">
        <f t="shared" ca="1" si="13"/>
        <v/>
      </c>
      <c r="G22" s="61" t="str">
        <f t="shared" ca="1" si="13"/>
        <v/>
      </c>
      <c r="H22" s="61">
        <f t="shared" ca="1" si="13"/>
        <v>998</v>
      </c>
      <c r="I22" s="61" t="str">
        <f t="shared" ca="1" si="13"/>
        <v/>
      </c>
      <c r="J22" s="61" t="str">
        <f t="shared" ca="1" si="13"/>
        <v/>
      </c>
      <c r="K22" s="61" t="str">
        <f t="shared" ca="1" si="13"/>
        <v/>
      </c>
      <c r="L22" s="61">
        <f t="shared" ca="1" si="13"/>
        <v>998</v>
      </c>
      <c r="M22" s="61" t="str">
        <f t="shared" ca="1" si="13"/>
        <v/>
      </c>
      <c r="N22" s="61" t="str">
        <f t="shared" ca="1" si="13"/>
        <v/>
      </c>
      <c r="O22" s="62" t="str">
        <f t="shared" ca="1" si="13"/>
        <v/>
      </c>
      <c r="R22" s="10" t="s">
        <v>7</v>
      </c>
      <c r="S22" s="11">
        <f ca="1">COUNT(C22:O22)</f>
        <v>3</v>
      </c>
    </row>
    <row r="23" spans="2:19" x14ac:dyDescent="0.25">
      <c r="R23" s="10" t="s">
        <v>9</v>
      </c>
      <c r="S23" s="12">
        <f>SUM(D20:O20)*$C$4</f>
        <v>1004</v>
      </c>
    </row>
    <row r="24" spans="2:19" x14ac:dyDescent="0.25">
      <c r="R24" s="10" t="s">
        <v>10</v>
      </c>
      <c r="S24" s="12">
        <f ca="1">S22*$C$3</f>
        <v>1020</v>
      </c>
    </row>
    <row r="25" spans="2:19" x14ac:dyDescent="0.25">
      <c r="R25" s="10" t="s">
        <v>11</v>
      </c>
      <c r="S25" s="12">
        <f ca="1">S24+S23</f>
        <v>2024</v>
      </c>
    </row>
    <row r="27" spans="2:19" ht="15.75" thickBot="1" x14ac:dyDescent="0.3"/>
    <row r="28" spans="2:19" ht="15.75" x14ac:dyDescent="0.25">
      <c r="B28" s="57" t="s">
        <v>0</v>
      </c>
      <c r="C28" s="58">
        <v>0</v>
      </c>
      <c r="D28" s="58">
        <v>1</v>
      </c>
      <c r="E28" s="58">
        <v>2</v>
      </c>
      <c r="F28" s="58">
        <v>3</v>
      </c>
      <c r="G28" s="58">
        <v>4</v>
      </c>
      <c r="H28" s="58">
        <v>5</v>
      </c>
      <c r="I28" s="58">
        <v>6</v>
      </c>
      <c r="J28" s="58">
        <v>7</v>
      </c>
      <c r="K28" s="58">
        <v>8</v>
      </c>
      <c r="L28" s="58">
        <v>9</v>
      </c>
      <c r="M28" s="58">
        <v>10</v>
      </c>
      <c r="N28" s="58">
        <v>11</v>
      </c>
      <c r="O28" s="59">
        <v>12</v>
      </c>
      <c r="R28" s="13" t="s">
        <v>13</v>
      </c>
      <c r="S28" s="11"/>
    </row>
    <row r="29" spans="2:19" x14ac:dyDescent="0.25">
      <c r="B29" s="22" t="s">
        <v>25</v>
      </c>
      <c r="C29" s="55"/>
      <c r="D29" s="56">
        <v>240</v>
      </c>
      <c r="E29" s="56">
        <v>260</v>
      </c>
      <c r="F29" s="56">
        <v>250</v>
      </c>
      <c r="G29" s="56">
        <v>280</v>
      </c>
      <c r="H29" s="56">
        <v>280</v>
      </c>
      <c r="I29" s="56">
        <v>270</v>
      </c>
      <c r="J29" s="56">
        <v>290</v>
      </c>
      <c r="K29" s="56">
        <v>330</v>
      </c>
      <c r="L29" s="56">
        <v>340</v>
      </c>
      <c r="M29" s="56">
        <v>300</v>
      </c>
      <c r="N29" s="56">
        <v>330</v>
      </c>
      <c r="O29" s="60">
        <v>340</v>
      </c>
      <c r="R29" s="10" t="s">
        <v>21</v>
      </c>
      <c r="S29" s="49">
        <f>S20/S18</f>
        <v>3.4119658119658118</v>
      </c>
    </row>
    <row r="30" spans="2:19" ht="30" x14ac:dyDescent="0.25">
      <c r="B30" s="26" t="s">
        <v>26</v>
      </c>
      <c r="C30" s="3">
        <v>300</v>
      </c>
      <c r="D30" s="2">
        <v>250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19"/>
      <c r="R30" s="10" t="s">
        <v>24</v>
      </c>
      <c r="S30" s="49">
        <f>S21/S19</f>
        <v>3.7135135135135138</v>
      </c>
    </row>
    <row r="31" spans="2:19" x14ac:dyDescent="0.25">
      <c r="B31" s="14" t="s">
        <v>1</v>
      </c>
      <c r="C31" s="18">
        <f>C30</f>
        <v>300</v>
      </c>
      <c r="D31" s="4">
        <f t="shared" ref="D31:O31" si="14">IF(C31&gt;D29,C31-D29+D30,-D29+C31+D30+D32)</f>
        <v>310</v>
      </c>
      <c r="E31" s="4">
        <f t="shared" si="14"/>
        <v>50</v>
      </c>
      <c r="F31" s="4">
        <f t="shared" ca="1" si="14"/>
        <v>830</v>
      </c>
      <c r="G31" s="4">
        <f t="shared" ca="1" si="14"/>
        <v>550</v>
      </c>
      <c r="H31" s="4">
        <f t="shared" ca="1" si="14"/>
        <v>270</v>
      </c>
      <c r="I31" s="4">
        <f t="shared" ca="1" si="14"/>
        <v>0</v>
      </c>
      <c r="J31" s="4">
        <f t="shared" ca="1" si="14"/>
        <v>970</v>
      </c>
      <c r="K31" s="4">
        <f t="shared" ca="1" si="14"/>
        <v>640</v>
      </c>
      <c r="L31" s="4">
        <f t="shared" ca="1" si="14"/>
        <v>300</v>
      </c>
      <c r="M31" s="4">
        <f t="shared" ca="1" si="14"/>
        <v>0</v>
      </c>
      <c r="N31" s="4">
        <f t="shared" ref="N31" ca="1" si="15">IF(M31&gt;N29,M31-N29+N30,-N29+M31+N30+N32)</f>
        <v>340</v>
      </c>
      <c r="O31" s="16">
        <f t="shared" ref="O31" ca="1" si="16">IF(N31&gt;O29,N31-O29+O30,-O29+N31+O30+O32)</f>
        <v>0</v>
      </c>
      <c r="R31" s="10" t="s">
        <v>15</v>
      </c>
      <c r="S31" s="50">
        <f>ROUNDUP(S29,0)</f>
        <v>4</v>
      </c>
    </row>
    <row r="32" spans="2:19" x14ac:dyDescent="0.25">
      <c r="B32" s="15" t="s">
        <v>2</v>
      </c>
      <c r="C32" s="20">
        <f ca="1">IF(C29&gt;B31,SUM(INDIRECT(ADDRESS(CELL("row",C32)-3,CELL("col",C32),4)):INDIRECT(ADDRESS(CELL("row",C32)-3,CELL("col",C32)+$S$31-1,4)))-B31,0)</f>
        <v>0</v>
      </c>
      <c r="D32" s="20">
        <f ca="1">IF(D29&gt;C31,SUM(INDIRECT(ADDRESS(CELL("row",D32)-3,CELL("col",D32),4)):INDIRECT(ADDRESS(CELL("row",D32)-3,CELL("col",D32)+$S$31-1,4)))-C31,0)</f>
        <v>0</v>
      </c>
      <c r="E32" s="20">
        <f ca="1">IF(E29&gt;D31,SUM(INDIRECT(ADDRESS(CELL("row",E32)-3,CELL("col",E32),4)):INDIRECT(ADDRESS(CELL("row",E32)-3,CELL("col",E32)+$S$31-1,4)))-D31,0)</f>
        <v>0</v>
      </c>
      <c r="F32" s="20">
        <f ca="1">IF(F29&gt;E31,SUM(INDIRECT(ADDRESS(CELL("row",F32)-3,CELL("col",F32),4)):INDIRECT(ADDRESS(CELL("row",F32)-3,CELL("col",F32)+$S$31-1,4)))-E31,0)</f>
        <v>1030</v>
      </c>
      <c r="G32" s="20">
        <f ca="1">IF(G29&gt;F31,SUM(INDIRECT(ADDRESS(CELL("row",G32)-3,CELL("col",G32),4)):INDIRECT(ADDRESS(CELL("row",G32)-3,CELL("col",G32)+$S$31-1,4)))-F31,0)</f>
        <v>0</v>
      </c>
      <c r="H32" s="20">
        <f ca="1">IF(H29&gt;G31,SUM(INDIRECT(ADDRESS(CELL("row",H32)-3,CELL("col",H32),4)):INDIRECT(ADDRESS(CELL("row",H32)-3,CELL("col",H32)+$S$31-1,4)))-G31,0)</f>
        <v>0</v>
      </c>
      <c r="I32" s="20">
        <f ca="1">IF(I29&gt;H31,SUM(INDIRECT(ADDRESS(CELL("row",I32)-3,CELL("col",I32),4)):INDIRECT(ADDRESS(CELL("row",I32)-3,CELL("col",I32)+$S$31-1,4)))-H31,0)</f>
        <v>0</v>
      </c>
      <c r="J32" s="20">
        <f ca="1">IF(J29&gt;I31,SUM(INDIRECT(ADDRESS(CELL("row",J32)-3,CELL("col",J32),4)):INDIRECT(ADDRESS(CELL("row",J32)-3,CELL("col",J32)+$S$31-1,4)))-I31,0)</f>
        <v>1260</v>
      </c>
      <c r="K32" s="20">
        <f ca="1">IF(K29&gt;J31,SUM(INDIRECT(ADDRESS(CELL("row",K32)-3,CELL("col",K32),4)):INDIRECT(ADDRESS(CELL("row",K32)-3,CELL("col",K32)+$S$31-1,4)))-J31,0)</f>
        <v>0</v>
      </c>
      <c r="L32" s="20">
        <f ca="1">IF(L29&gt;K31,SUM(INDIRECT(ADDRESS(CELL("row",L32)-3,CELL("col",L32),4)):INDIRECT(ADDRESS(CELL("row",L32)-3,CELL("col",L32)+$S$31-1,4)))-K31,0)</f>
        <v>0</v>
      </c>
      <c r="M32" s="20">
        <f ca="1">IF(M29&gt;L31,SUM(INDIRECT(ADDRESS(CELL("row",M32)-3,CELL("col",M32),4)):INDIRECT(ADDRESS(CELL("row",M32)-3,CELL("col",M32)+$S$31-1,4)))-L31,0)</f>
        <v>0</v>
      </c>
      <c r="N32" s="20">
        <f ca="1">IF(N29&gt;M31,SUM(INDIRECT(ADDRESS(CELL("row",N32)-3,CELL("col",N32),4)):INDIRECT(ADDRESS(CELL("row",N32)-3,CELL("col",N32)+$S$31-1,4)))-M31,0)</f>
        <v>670</v>
      </c>
      <c r="O32" s="64">
        <f ca="1">IF(O29&gt;N31,SUM(INDIRECT(ADDRESS(CELL("row",O32)-3,CELL("col",O32),4)):INDIRECT(ADDRESS(CELL("row",O32)-3,CELL("col",O32)+$S$31-1,4)))-N31,0)</f>
        <v>0</v>
      </c>
      <c r="R32" s="10" t="s">
        <v>7</v>
      </c>
      <c r="S32" s="11">
        <f ca="1">COUNT(C33:O33)</f>
        <v>3</v>
      </c>
    </row>
    <row r="33" spans="2:19" ht="15.75" thickBot="1" x14ac:dyDescent="0.3">
      <c r="B33" s="37" t="s">
        <v>27</v>
      </c>
      <c r="C33" s="63" t="str">
        <f ca="1">IF(OFFSET(C33,-1,$C$2)&lt;&gt;0,OFFSET(C33,-1,$C$2),"")</f>
        <v/>
      </c>
      <c r="D33" s="63" t="str">
        <f t="shared" ref="D33:O33" ca="1" si="17">IF(OFFSET(D33,-1,$C$2)&lt;&gt;0,OFFSET(D33,-1,$C$2),"")</f>
        <v/>
      </c>
      <c r="E33" s="63">
        <f t="shared" ca="1" si="17"/>
        <v>1030</v>
      </c>
      <c r="F33" s="63" t="str">
        <f t="shared" ca="1" si="17"/>
        <v/>
      </c>
      <c r="G33" s="63" t="str">
        <f t="shared" ca="1" si="17"/>
        <v/>
      </c>
      <c r="H33" s="63" t="str">
        <f t="shared" ca="1" si="17"/>
        <v/>
      </c>
      <c r="I33" s="63">
        <f t="shared" ca="1" si="17"/>
        <v>1260</v>
      </c>
      <c r="J33" s="63" t="str">
        <f t="shared" ca="1" si="17"/>
        <v/>
      </c>
      <c r="K33" s="63" t="str">
        <f t="shared" ca="1" si="17"/>
        <v/>
      </c>
      <c r="L33" s="63" t="str">
        <f t="shared" ca="1" si="17"/>
        <v/>
      </c>
      <c r="M33" s="63">
        <f t="shared" ca="1" si="17"/>
        <v>670</v>
      </c>
      <c r="N33" s="63" t="str">
        <f t="shared" ca="1" si="17"/>
        <v/>
      </c>
      <c r="O33" s="62" t="str">
        <f t="shared" ca="1" si="17"/>
        <v/>
      </c>
      <c r="R33" s="10" t="s">
        <v>9</v>
      </c>
      <c r="S33" s="12">
        <f ca="1">SUM(D31:O31)*$C$4</f>
        <v>852</v>
      </c>
    </row>
    <row r="34" spans="2:19" x14ac:dyDescent="0.25">
      <c r="R34" s="10" t="s">
        <v>10</v>
      </c>
      <c r="S34" s="12">
        <f ca="1">S32*$C$3</f>
        <v>1020</v>
      </c>
    </row>
    <row r="35" spans="2:19" x14ac:dyDescent="0.25">
      <c r="R35" s="10" t="s">
        <v>11</v>
      </c>
      <c r="S35" s="12">
        <f ca="1">S34+S33</f>
        <v>1872</v>
      </c>
    </row>
    <row r="44" spans="2:19" x14ac:dyDescent="0.25">
      <c r="E44" s="5"/>
    </row>
    <row r="45" spans="2:19" x14ac:dyDescent="0.25">
      <c r="E45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D899B-35AD-44DB-B4EB-F168B87AC1C2}">
  <dimension ref="B1:S35"/>
  <sheetViews>
    <sheetView tabSelected="1" zoomScaleNormal="100" workbookViewId="0">
      <pane ySplit="7" topLeftCell="A8" activePane="bottomLeft" state="frozen"/>
      <selection pane="bottomLeft" activeCell="C4" sqref="C4"/>
    </sheetView>
  </sheetViews>
  <sheetFormatPr defaultRowHeight="15" x14ac:dyDescent="0.25"/>
  <cols>
    <col min="1" max="1" width="9.140625" style="1"/>
    <col min="2" max="2" width="30.42578125" style="1" bestFit="1" customWidth="1"/>
    <col min="3" max="3" width="8.5703125" style="1" bestFit="1" customWidth="1"/>
    <col min="4" max="8" width="6" style="1" customWidth="1"/>
    <col min="9" max="9" width="8.42578125" style="1" bestFit="1" customWidth="1"/>
    <col min="10" max="15" width="6" style="1" customWidth="1"/>
    <col min="16" max="16" width="3" style="1" customWidth="1"/>
    <col min="17" max="17" width="3.28515625" style="1" customWidth="1"/>
    <col min="18" max="18" width="29" style="1" bestFit="1" customWidth="1"/>
    <col min="19" max="16384" width="9.140625" style="1"/>
  </cols>
  <sheetData>
    <row r="1" spans="2:19" ht="15.75" thickBot="1" x14ac:dyDescent="0.3"/>
    <row r="2" spans="2:19" x14ac:dyDescent="0.25">
      <c r="B2" s="6" t="s">
        <v>5</v>
      </c>
      <c r="C2" s="7">
        <v>2</v>
      </c>
    </row>
    <row r="3" spans="2:19" x14ac:dyDescent="0.25">
      <c r="B3" s="8" t="s">
        <v>6</v>
      </c>
      <c r="C3" s="9">
        <v>8000</v>
      </c>
    </row>
    <row r="4" spans="2:19" x14ac:dyDescent="0.25">
      <c r="B4" s="8" t="s">
        <v>8</v>
      </c>
      <c r="C4" s="9">
        <v>24</v>
      </c>
    </row>
    <row r="5" spans="2:19" x14ac:dyDescent="0.25">
      <c r="B5" s="39" t="s">
        <v>17</v>
      </c>
      <c r="C5" s="40">
        <f>SUM(C10:O10)</f>
        <v>4830</v>
      </c>
    </row>
    <row r="6" spans="2:19" x14ac:dyDescent="0.25">
      <c r="B6" s="39" t="s">
        <v>14</v>
      </c>
      <c r="C6" s="40">
        <f>SUM(C10:O10)-SUM(C11:O11)</f>
        <v>3630</v>
      </c>
    </row>
    <row r="7" spans="2:19" ht="15.75" thickBot="1" x14ac:dyDescent="0.3">
      <c r="B7" s="41" t="s">
        <v>18</v>
      </c>
      <c r="C7" s="42">
        <f>COUNT(D10:O10)</f>
        <v>12</v>
      </c>
    </row>
    <row r="8" spans="2:19" ht="15.75" thickBot="1" x14ac:dyDescent="0.3"/>
    <row r="9" spans="2:19" ht="15.75" x14ac:dyDescent="0.25">
      <c r="B9" s="21" t="s">
        <v>0</v>
      </c>
      <c r="C9" s="43">
        <v>0</v>
      </c>
      <c r="D9" s="43">
        <v>1</v>
      </c>
      <c r="E9" s="43">
        <v>2</v>
      </c>
      <c r="F9" s="43">
        <v>3</v>
      </c>
      <c r="G9" s="43">
        <v>4</v>
      </c>
      <c r="H9" s="43">
        <v>5</v>
      </c>
      <c r="I9" s="43">
        <v>6</v>
      </c>
      <c r="J9" s="43">
        <v>7</v>
      </c>
      <c r="K9" s="43">
        <v>8</v>
      </c>
      <c r="L9" s="43">
        <v>9</v>
      </c>
      <c r="M9" s="43">
        <v>10</v>
      </c>
      <c r="N9" s="43">
        <v>11</v>
      </c>
      <c r="O9" s="44">
        <v>12</v>
      </c>
      <c r="R9" s="13" t="s">
        <v>13</v>
      </c>
      <c r="S9" s="11"/>
    </row>
    <row r="10" spans="2:19" ht="17.25" x14ac:dyDescent="0.25">
      <c r="B10" s="22" t="s">
        <v>4</v>
      </c>
      <c r="C10" s="23"/>
      <c r="D10" s="24">
        <v>230</v>
      </c>
      <c r="E10" s="24">
        <v>120</v>
      </c>
      <c r="F10" s="24">
        <v>430</v>
      </c>
      <c r="G10" s="24">
        <v>100</v>
      </c>
      <c r="H10" s="24">
        <v>870</v>
      </c>
      <c r="I10" s="24">
        <v>280</v>
      </c>
      <c r="J10" s="24">
        <v>100</v>
      </c>
      <c r="K10" s="24">
        <v>460</v>
      </c>
      <c r="L10" s="24">
        <v>980</v>
      </c>
      <c r="M10" s="24">
        <v>130</v>
      </c>
      <c r="N10" s="24">
        <v>270</v>
      </c>
      <c r="O10" s="25">
        <v>860</v>
      </c>
      <c r="R10" s="10" t="s">
        <v>7</v>
      </c>
      <c r="S10" s="11">
        <f ca="1">COUNT(C14:O14)</f>
        <v>8</v>
      </c>
    </row>
    <row r="11" spans="2:19" ht="30" x14ac:dyDescent="0.25">
      <c r="B11" s="26" t="s">
        <v>16</v>
      </c>
      <c r="C11" s="27">
        <v>1200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9"/>
      <c r="R11" s="10" t="s">
        <v>9</v>
      </c>
      <c r="S11" s="12">
        <f>SUM(D12:O12)*$C$4</f>
        <v>61440</v>
      </c>
    </row>
    <row r="12" spans="2:19" x14ac:dyDescent="0.25">
      <c r="B12" s="22" t="s">
        <v>1</v>
      </c>
      <c r="C12" s="30">
        <f>C11</f>
        <v>1200</v>
      </c>
      <c r="D12" s="31">
        <f>IF(C12&gt;D10,C12-D10+D11,0)</f>
        <v>970</v>
      </c>
      <c r="E12" s="31">
        <f>IF(D12&gt;E10,D12-E10+E11,0)</f>
        <v>850</v>
      </c>
      <c r="F12" s="31">
        <f>IF(E12&gt;F10,E12-F10+F11,0)</f>
        <v>420</v>
      </c>
      <c r="G12" s="31">
        <f>IF(F12&gt;G10,F12-G10+G11,0)</f>
        <v>320</v>
      </c>
      <c r="H12" s="31">
        <f>IF(G12&gt;H10,G12-H10+H11,0)</f>
        <v>0</v>
      </c>
      <c r="I12" s="31">
        <f t="shared" ref="I12:O12" si="0">IF(H12&gt;I10,H12-I10+I11,0)</f>
        <v>0</v>
      </c>
      <c r="J12" s="31">
        <f t="shared" si="0"/>
        <v>0</v>
      </c>
      <c r="K12" s="31">
        <f t="shared" si="0"/>
        <v>0</v>
      </c>
      <c r="L12" s="31">
        <f t="shared" si="0"/>
        <v>0</v>
      </c>
      <c r="M12" s="31">
        <f t="shared" si="0"/>
        <v>0</v>
      </c>
      <c r="N12" s="31">
        <f t="shared" si="0"/>
        <v>0</v>
      </c>
      <c r="O12" s="32">
        <f t="shared" si="0"/>
        <v>0</v>
      </c>
      <c r="R12" s="10" t="s">
        <v>10</v>
      </c>
      <c r="S12" s="12">
        <f ca="1">S10*$C$3</f>
        <v>64000</v>
      </c>
    </row>
    <row r="13" spans="2:19" x14ac:dyDescent="0.25">
      <c r="B13" s="26" t="s">
        <v>2</v>
      </c>
      <c r="C13" s="35" t="str">
        <f>IF(C12&gt;0,"",-C12)</f>
        <v/>
      </c>
      <c r="D13" s="35" t="str">
        <f t="shared" ref="D13:O13" si="1">IF(D12&gt;0,"",D10-C12)</f>
        <v/>
      </c>
      <c r="E13" s="35" t="str">
        <f t="shared" ref="E13" si="2">IF(E12&gt;0,"",E10-D12)</f>
        <v/>
      </c>
      <c r="F13" s="35" t="str">
        <f t="shared" ref="F13" si="3">IF(F12&gt;0,"",F10-E12)</f>
        <v/>
      </c>
      <c r="G13" s="35" t="str">
        <f t="shared" ref="G13:H13" si="4">IF(G12&gt;0,"",G10-F12)</f>
        <v/>
      </c>
      <c r="H13" s="35">
        <f t="shared" si="4"/>
        <v>550</v>
      </c>
      <c r="I13" s="35">
        <f t="shared" ref="I13" si="5">IF(I12&gt;0,"",I10-H12)</f>
        <v>280</v>
      </c>
      <c r="J13" s="35">
        <f t="shared" ref="J13" si="6">IF(J12&gt;0,"",J10-I12)</f>
        <v>100</v>
      </c>
      <c r="K13" s="35">
        <f t="shared" ref="K13" si="7">IF(K12&gt;0,"",K10-J12)</f>
        <v>460</v>
      </c>
      <c r="L13" s="35">
        <f t="shared" ref="L13" si="8">IF(L12&gt;0,"",L10-K12)</f>
        <v>980</v>
      </c>
      <c r="M13" s="35">
        <f t="shared" ref="M13" si="9">IF(M12&gt;0,"",M10-L12)</f>
        <v>130</v>
      </c>
      <c r="N13" s="35">
        <f t="shared" ref="N13" si="10">IF(N12&gt;0,"",N10-M12)</f>
        <v>270</v>
      </c>
      <c r="O13" s="36">
        <f t="shared" ref="O13" si="11">IF(O12&gt;0,"",O10-N12)</f>
        <v>860</v>
      </c>
      <c r="P13" s="1" t="s">
        <v>12</v>
      </c>
      <c r="Q13" s="1" t="s">
        <v>12</v>
      </c>
      <c r="R13" s="10" t="s">
        <v>11</v>
      </c>
      <c r="S13" s="12">
        <f ca="1">S12+S11</f>
        <v>125440</v>
      </c>
    </row>
    <row r="14" spans="2:19" ht="15.75" thickBot="1" x14ac:dyDescent="0.3">
      <c r="B14" s="37" t="s">
        <v>3</v>
      </c>
      <c r="C14" s="38" t="str">
        <f ca="1">IF(OFFSET(C14,-1,$C$2)&lt;&gt;0,OFFSET(C14,-1,$C$2),"")</f>
        <v/>
      </c>
      <c r="D14" s="38" t="str">
        <f t="shared" ref="D14:O14" ca="1" si="12">OFFSET(D14,-1,$C$2)</f>
        <v/>
      </c>
      <c r="E14" s="38" t="str">
        <f t="shared" ca="1" si="12"/>
        <v/>
      </c>
      <c r="F14" s="38">
        <f t="shared" ca="1" si="12"/>
        <v>550</v>
      </c>
      <c r="G14" s="38">
        <f t="shared" ca="1" si="12"/>
        <v>280</v>
      </c>
      <c r="H14" s="38">
        <f t="shared" ca="1" si="12"/>
        <v>100</v>
      </c>
      <c r="I14" s="38">
        <f t="shared" ca="1" si="12"/>
        <v>460</v>
      </c>
      <c r="J14" s="38">
        <f t="shared" ca="1" si="12"/>
        <v>980</v>
      </c>
      <c r="K14" s="38">
        <f t="shared" ca="1" si="12"/>
        <v>130</v>
      </c>
      <c r="L14" s="38">
        <f t="shared" ca="1" si="12"/>
        <v>270</v>
      </c>
      <c r="M14" s="38">
        <f t="shared" ca="1" si="12"/>
        <v>860</v>
      </c>
      <c r="N14" s="38" t="str">
        <f t="shared" ca="1" si="12"/>
        <v xml:space="preserve"> </v>
      </c>
      <c r="O14" s="17" t="str">
        <f t="shared" ca="1" si="12"/>
        <v xml:space="preserve"> </v>
      </c>
    </row>
    <row r="16" spans="2:19" ht="15.75" thickBot="1" x14ac:dyDescent="0.3"/>
    <row r="17" spans="2:19" ht="15.75" x14ac:dyDescent="0.25">
      <c r="B17" s="21" t="s">
        <v>0</v>
      </c>
      <c r="C17" s="43">
        <v>0</v>
      </c>
      <c r="D17" s="43">
        <v>1</v>
      </c>
      <c r="E17" s="43">
        <v>2</v>
      </c>
      <c r="F17" s="43">
        <v>3</v>
      </c>
      <c r="G17" s="43">
        <v>4</v>
      </c>
      <c r="H17" s="43">
        <v>5</v>
      </c>
      <c r="I17" s="43">
        <v>6</v>
      </c>
      <c r="J17" s="43">
        <v>7</v>
      </c>
      <c r="K17" s="43">
        <v>8</v>
      </c>
      <c r="L17" s="43">
        <v>9</v>
      </c>
      <c r="M17" s="43">
        <v>10</v>
      </c>
      <c r="N17" s="43">
        <v>11</v>
      </c>
      <c r="O17" s="44">
        <v>12</v>
      </c>
      <c r="R17" s="13" t="s">
        <v>13</v>
      </c>
      <c r="S17" s="11"/>
    </row>
    <row r="18" spans="2:19" ht="17.25" x14ac:dyDescent="0.25">
      <c r="B18" s="22" t="s">
        <v>4</v>
      </c>
      <c r="C18" s="23"/>
      <c r="D18" s="24">
        <v>230</v>
      </c>
      <c r="E18" s="24">
        <v>120</v>
      </c>
      <c r="F18" s="24">
        <v>430</v>
      </c>
      <c r="G18" s="24">
        <v>100</v>
      </c>
      <c r="H18" s="24">
        <v>870</v>
      </c>
      <c r="I18" s="24">
        <v>280</v>
      </c>
      <c r="J18" s="24">
        <v>100</v>
      </c>
      <c r="K18" s="24">
        <v>460</v>
      </c>
      <c r="L18" s="24">
        <v>980</v>
      </c>
      <c r="M18" s="24">
        <v>130</v>
      </c>
      <c r="N18" s="24">
        <v>270</v>
      </c>
      <c r="O18" s="25">
        <v>860</v>
      </c>
      <c r="R18" s="10" t="s">
        <v>19</v>
      </c>
      <c r="S18" s="11">
        <f>$C$5/$C$7</f>
        <v>402.5</v>
      </c>
    </row>
    <row r="19" spans="2:19" ht="30" x14ac:dyDescent="0.25">
      <c r="B19" s="26" t="s">
        <v>16</v>
      </c>
      <c r="C19" s="27">
        <v>1200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  <c r="R19" s="10" t="s">
        <v>20</v>
      </c>
      <c r="S19" s="11">
        <f>$C$6/$C$7</f>
        <v>302.5</v>
      </c>
    </row>
    <row r="20" spans="2:19" x14ac:dyDescent="0.25">
      <c r="B20" s="22" t="s">
        <v>1</v>
      </c>
      <c r="C20" s="30">
        <f>C19</f>
        <v>1200</v>
      </c>
      <c r="D20" s="31">
        <f t="shared" ref="D20:M21" si="13">IF(C20&gt;D18,C20-D18+D19,-D18+C20+D19+D21)</f>
        <v>970</v>
      </c>
      <c r="E20" s="31">
        <f t="shared" si="13"/>
        <v>850</v>
      </c>
      <c r="F20" s="31">
        <f t="shared" si="13"/>
        <v>420</v>
      </c>
      <c r="G20" s="31">
        <f t="shared" si="13"/>
        <v>320</v>
      </c>
      <c r="H20" s="31">
        <f t="shared" si="13"/>
        <v>488</v>
      </c>
      <c r="I20" s="31">
        <f t="shared" si="13"/>
        <v>208</v>
      </c>
      <c r="J20" s="31">
        <f t="shared" si="13"/>
        <v>108</v>
      </c>
      <c r="K20" s="31">
        <f t="shared" si="13"/>
        <v>167</v>
      </c>
      <c r="L20" s="31">
        <f t="shared" si="13"/>
        <v>225</v>
      </c>
      <c r="M20" s="31">
        <f t="shared" si="13"/>
        <v>95</v>
      </c>
      <c r="N20" s="31">
        <f t="shared" ref="N20" si="14">IF(M20&gt;N18,M20-N18+N19,-N18+M20+N19+N21)</f>
        <v>344</v>
      </c>
      <c r="O20" s="32">
        <f t="shared" ref="O20" si="15">IF(N20&gt;O18,N20-O18+O19,-O18+N20+O19+O21)</f>
        <v>3</v>
      </c>
      <c r="R20" s="10" t="s">
        <v>22</v>
      </c>
      <c r="S20" s="11">
        <f>ROUNDUP(SQRT(2*S18*$C$3/$C$4),0)</f>
        <v>519</v>
      </c>
    </row>
    <row r="21" spans="2:19" x14ac:dyDescent="0.25">
      <c r="B21" s="26" t="s">
        <v>2</v>
      </c>
      <c r="C21" s="33">
        <f t="shared" ref="C21:O21" si="16">IF(C18&gt;B20,ROUNDUP((C18-B20)/$S$20,0)*$S$20,0)</f>
        <v>0</v>
      </c>
      <c r="D21" s="33">
        <f t="shared" si="16"/>
        <v>0</v>
      </c>
      <c r="E21" s="33">
        <f t="shared" ref="E21:G21" si="17">IF(E18&gt;D20,ROUNDUP((E18-D20)/$S$20,0)*$S$20,0)</f>
        <v>0</v>
      </c>
      <c r="F21" s="33">
        <f t="shared" si="17"/>
        <v>0</v>
      </c>
      <c r="G21" s="33">
        <f t="shared" si="17"/>
        <v>0</v>
      </c>
      <c r="H21" s="33">
        <f t="shared" ref="H21:I21" si="18">IF(H18&gt;G20,ROUNDUP((H18-G20)/$S$20,0)*$S$20,0)</f>
        <v>1038</v>
      </c>
      <c r="I21" s="33">
        <f t="shared" si="18"/>
        <v>0</v>
      </c>
      <c r="J21" s="33">
        <f t="shared" ref="J21:K21" si="19">IF(J18&gt;I20,ROUNDUP((J18-I20)/$S$20,0)*$S$20,0)</f>
        <v>0</v>
      </c>
      <c r="K21" s="33">
        <f t="shared" si="19"/>
        <v>519</v>
      </c>
      <c r="L21" s="33">
        <f t="shared" ref="L21:M21" si="20">IF(L18&gt;K20,ROUNDUP((L18-K20)/$S$20,0)*$S$20,0)</f>
        <v>1038</v>
      </c>
      <c r="M21" s="33">
        <f t="shared" si="20"/>
        <v>0</v>
      </c>
      <c r="N21" s="33">
        <f t="shared" ref="N21:O21" si="21">IF(N18&gt;M20,ROUNDUP((N18-M20)/$S$20,0)*$S$20,0)</f>
        <v>519</v>
      </c>
      <c r="O21" s="34">
        <f t="shared" si="21"/>
        <v>519</v>
      </c>
      <c r="R21" s="10" t="s">
        <v>23</v>
      </c>
      <c r="S21" s="11">
        <f>ROUNDUP(SQRT(2*S19*$C$3/$C$4),0)</f>
        <v>450</v>
      </c>
    </row>
    <row r="22" spans="2:19" ht="15.75" thickBot="1" x14ac:dyDescent="0.3">
      <c r="B22" s="66" t="s">
        <v>3</v>
      </c>
      <c r="C22" s="61" t="str">
        <f ca="1">IF(OFFSET(C22,-1,$C$2)&lt;&gt;0,OFFSET(C22,-1,$C$2),"")</f>
        <v/>
      </c>
      <c r="D22" s="61" t="str">
        <f t="shared" ref="D22:O22" ca="1" si="22">IF(OFFSET(D22,-1,$C$2)&lt;&gt;0,OFFSET(D22,-1,$C$2),"")</f>
        <v/>
      </c>
      <c r="E22" s="61" t="str">
        <f t="shared" ca="1" si="22"/>
        <v/>
      </c>
      <c r="F22" s="61">
        <f t="shared" ca="1" si="22"/>
        <v>1038</v>
      </c>
      <c r="G22" s="61" t="str">
        <f t="shared" ca="1" si="22"/>
        <v/>
      </c>
      <c r="H22" s="61" t="str">
        <f t="shared" ca="1" si="22"/>
        <v/>
      </c>
      <c r="I22" s="61">
        <f t="shared" ca="1" si="22"/>
        <v>519</v>
      </c>
      <c r="J22" s="61">
        <f t="shared" ca="1" si="22"/>
        <v>1038</v>
      </c>
      <c r="K22" s="61" t="str">
        <f t="shared" ca="1" si="22"/>
        <v/>
      </c>
      <c r="L22" s="61">
        <f t="shared" ca="1" si="22"/>
        <v>519</v>
      </c>
      <c r="M22" s="61">
        <f t="shared" ca="1" si="22"/>
        <v>519</v>
      </c>
      <c r="N22" s="61" t="str">
        <f t="shared" ca="1" si="22"/>
        <v/>
      </c>
      <c r="O22" s="62" t="str">
        <f t="shared" ca="1" si="22"/>
        <v/>
      </c>
      <c r="R22" s="10" t="s">
        <v>7</v>
      </c>
      <c r="S22" s="11">
        <f ca="1">COUNT(C22:O22)</f>
        <v>5</v>
      </c>
    </row>
    <row r="23" spans="2:19" x14ac:dyDescent="0.25">
      <c r="R23" s="10" t="s">
        <v>9</v>
      </c>
      <c r="S23" s="12">
        <f>SUM(D20:O20)*$C$4</f>
        <v>100752</v>
      </c>
    </row>
    <row r="24" spans="2:19" x14ac:dyDescent="0.25">
      <c r="R24" s="10" t="s">
        <v>10</v>
      </c>
      <c r="S24" s="12">
        <f ca="1">S22*$C$3</f>
        <v>40000</v>
      </c>
    </row>
    <row r="25" spans="2:19" x14ac:dyDescent="0.25">
      <c r="R25" s="10" t="s">
        <v>11</v>
      </c>
      <c r="S25" s="12">
        <f ca="1">S24+S23</f>
        <v>140752</v>
      </c>
    </row>
    <row r="27" spans="2:19" ht="15.75" thickBot="1" x14ac:dyDescent="0.3"/>
    <row r="28" spans="2:19" ht="16.5" thickBot="1" x14ac:dyDescent="0.3">
      <c r="B28" s="21" t="s">
        <v>0</v>
      </c>
      <c r="C28" s="43">
        <v>0</v>
      </c>
      <c r="D28" s="43">
        <v>1</v>
      </c>
      <c r="E28" s="43">
        <v>2</v>
      </c>
      <c r="F28" s="43">
        <v>3</v>
      </c>
      <c r="G28" s="43">
        <v>4</v>
      </c>
      <c r="H28" s="43">
        <v>5</v>
      </c>
      <c r="I28" s="43">
        <v>6</v>
      </c>
      <c r="J28" s="43">
        <v>7</v>
      </c>
      <c r="K28" s="43">
        <v>8</v>
      </c>
      <c r="L28" s="43">
        <v>9</v>
      </c>
      <c r="M28" s="43">
        <v>10</v>
      </c>
      <c r="N28" s="43">
        <v>11</v>
      </c>
      <c r="O28" s="44">
        <v>12</v>
      </c>
      <c r="R28" s="13" t="s">
        <v>13</v>
      </c>
      <c r="S28" s="11"/>
    </row>
    <row r="29" spans="2:19" ht="17.25" x14ac:dyDescent="0.25">
      <c r="B29" s="45" t="s">
        <v>4</v>
      </c>
      <c r="C29" s="46"/>
      <c r="D29" s="47">
        <v>230</v>
      </c>
      <c r="E29" s="47">
        <v>120</v>
      </c>
      <c r="F29" s="47">
        <v>430</v>
      </c>
      <c r="G29" s="47">
        <v>100</v>
      </c>
      <c r="H29" s="47">
        <v>870</v>
      </c>
      <c r="I29" s="47">
        <v>280</v>
      </c>
      <c r="J29" s="47">
        <v>100</v>
      </c>
      <c r="K29" s="47">
        <v>460</v>
      </c>
      <c r="L29" s="47">
        <v>980</v>
      </c>
      <c r="M29" s="47">
        <v>130</v>
      </c>
      <c r="N29" s="47">
        <v>270</v>
      </c>
      <c r="O29" s="48">
        <v>860</v>
      </c>
      <c r="R29" s="10" t="s">
        <v>21</v>
      </c>
      <c r="S29" s="49">
        <f>S20/S18</f>
        <v>1.2894409937888198</v>
      </c>
    </row>
    <row r="30" spans="2:19" ht="30" x14ac:dyDescent="0.25">
      <c r="B30" s="26" t="s">
        <v>16</v>
      </c>
      <c r="C30" s="27">
        <v>1200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9"/>
      <c r="R30" s="10" t="s">
        <v>24</v>
      </c>
      <c r="S30" s="49">
        <f>S21/S19</f>
        <v>1.4876033057851239</v>
      </c>
    </row>
    <row r="31" spans="2:19" x14ac:dyDescent="0.25">
      <c r="B31" s="22" t="s">
        <v>1</v>
      </c>
      <c r="C31" s="30">
        <f>C30</f>
        <v>1200</v>
      </c>
      <c r="D31" s="31">
        <f t="shared" ref="D31:I31" si="23">IF(C31&gt;D29,C31-D29+D30,-D29+C31+D30+D32)</f>
        <v>970</v>
      </c>
      <c r="E31" s="31">
        <f t="shared" si="23"/>
        <v>850</v>
      </c>
      <c r="F31" s="31">
        <f t="shared" si="23"/>
        <v>420</v>
      </c>
      <c r="G31" s="31">
        <f t="shared" si="23"/>
        <v>320</v>
      </c>
      <c r="H31" s="31">
        <f t="shared" ca="1" si="23"/>
        <v>280</v>
      </c>
      <c r="I31" s="31">
        <f t="shared" ref="I31" ca="1" si="24">IF(H31&gt;I29,H31-I29+I30,-I29+H31+I30+I32)</f>
        <v>0</v>
      </c>
      <c r="J31" s="31">
        <f t="shared" ref="J31:O31" ca="1" si="25">IF(I31&gt;J29,I31-J29+J30,-J29+I31+J30+J32)</f>
        <v>460</v>
      </c>
      <c r="K31" s="31">
        <f t="shared" ca="1" si="25"/>
        <v>0</v>
      </c>
      <c r="L31" s="31">
        <f t="shared" ca="1" si="25"/>
        <v>130</v>
      </c>
      <c r="M31" s="31">
        <f t="shared" ca="1" si="25"/>
        <v>0</v>
      </c>
      <c r="N31" s="31">
        <f t="shared" ca="1" si="25"/>
        <v>860</v>
      </c>
      <c r="O31" s="32">
        <f t="shared" ca="1" si="25"/>
        <v>0</v>
      </c>
      <c r="R31" s="10" t="s">
        <v>15</v>
      </c>
      <c r="S31" s="50">
        <f>ROUNDUP(S29,0)</f>
        <v>2</v>
      </c>
    </row>
    <row r="32" spans="2:19" x14ac:dyDescent="0.25">
      <c r="B32" s="26" t="s">
        <v>2</v>
      </c>
      <c r="C32" s="33">
        <f ca="1">IF(C29&gt;B31,SUM(INDIRECT(ADDRESS(CELL("row",C32)-3,CELL("col",C32),4)):INDIRECT(ADDRESS(CELL("row",C32)-3,CELL("col",C32)+$S$31-1,4)))-B31,0)</f>
        <v>0</v>
      </c>
      <c r="D32" s="33">
        <f ca="1">IF(D29&gt;C31,SUM(INDIRECT(ADDRESS(CELL("row",D32)-3,CELL("col",D32),4)):INDIRECT(ADDRESS(CELL("row",D32)-3,CELL("col",D32)+$S$31-1,4)))-C31,0)</f>
        <v>0</v>
      </c>
      <c r="E32" s="33">
        <f ca="1">IF(E29&gt;D31,SUM(INDIRECT(ADDRESS(CELL("row",E32)-3,CELL("col",E32),4)):INDIRECT(ADDRESS(CELL("row",E32)-3,CELL("col",E32)+$S$31-1,4)))-D31,0)</f>
        <v>0</v>
      </c>
      <c r="F32" s="33">
        <f ca="1">IF(F29&gt;E31,SUM(INDIRECT(ADDRESS(CELL("row",F32)-3,CELL("col",F32),4)):INDIRECT(ADDRESS(CELL("row",F32)-3,CELL("col",F32)+$S$31-1,4)))-E31,0)</f>
        <v>0</v>
      </c>
      <c r="G32" s="33">
        <f ca="1">IF(G29&gt;F31,SUM(INDIRECT(ADDRESS(CELL("row",G32)-3,CELL("col",G32),4)):INDIRECT(ADDRESS(CELL("row",G32)-3,CELL("col",G32)+$S$31-1,4)))-F31,0)</f>
        <v>0</v>
      </c>
      <c r="H32" s="33">
        <f ca="1">IF(H29&gt;G31,SUM(INDIRECT(ADDRESS(CELL("row",H32)-3,CELL("col",H32),4)):INDIRECT(ADDRESS(CELL("row",H32)-3,CELL("col",H32)+$S$31-1,4)))-G31,0)</f>
        <v>830</v>
      </c>
      <c r="I32" s="33">
        <f ca="1">IF(I29&gt;H31,SUM(INDIRECT(ADDRESS(CELL("row",I32)-3,CELL("col",I32),4)):INDIRECT(ADDRESS(CELL("row",I32)-3,CELL("col",I32)+$S$31-1,4)))-H31,0)</f>
        <v>0</v>
      </c>
      <c r="J32" s="33">
        <f ca="1">IF(J29&gt;I31,SUM(INDIRECT(ADDRESS(CELL("row",J32)-3,CELL("col",J32),4)):INDIRECT(ADDRESS(CELL("row",J32)-3,CELL("col",J32)+$S$31-1,4)))-I31,0)</f>
        <v>560</v>
      </c>
      <c r="K32" s="33">
        <f ca="1">IF(K29&gt;J31,SUM(INDIRECT(ADDRESS(CELL("row",K32)-3,CELL("col",K32),4)):INDIRECT(ADDRESS(CELL("row",K32)-3,CELL("col",K32)+$S$31-1,4)))-J31,0)</f>
        <v>0</v>
      </c>
      <c r="L32" s="33">
        <f ca="1">IF(L29&gt;K31,SUM(INDIRECT(ADDRESS(CELL("row",L32)-3,CELL("col",L32),4)):INDIRECT(ADDRESS(CELL("row",L32)-3,CELL("col",L32)+$S$31-1,4)))-K31,0)</f>
        <v>1110</v>
      </c>
      <c r="M32" s="33">
        <f ca="1">IF(M29&gt;L31,SUM(INDIRECT(ADDRESS(CELL("row",M32)-3,CELL("col",M32),4)):INDIRECT(ADDRESS(CELL("row",M32)-3,CELL("col",M32)+$S$31-1,4)))-L31,0)</f>
        <v>0</v>
      </c>
      <c r="N32" s="33">
        <f ca="1">IF(N29&gt;M31,SUM(INDIRECT(ADDRESS(CELL("row",N32)-3,CELL("col",N32),4)):INDIRECT(ADDRESS(CELL("row",N32)-3,CELL("col",N32)+$S$31-1,4)))-M31,0)</f>
        <v>1130</v>
      </c>
      <c r="O32" s="34">
        <f ca="1">IF(O29&gt;N31,SUM(INDIRECT(ADDRESS(CELL("row",O32)-3,CELL("col",O32),4)):INDIRECT(ADDRESS(CELL("row",O32)-3,CELL("col",O32)+$S$31-1,4)))-N31,0)</f>
        <v>0</v>
      </c>
      <c r="R32" s="10" t="s">
        <v>7</v>
      </c>
      <c r="S32" s="11">
        <f ca="1">COUNT(C33:O33)</f>
        <v>4</v>
      </c>
    </row>
    <row r="33" spans="2:19" ht="15.75" thickBot="1" x14ac:dyDescent="0.3">
      <c r="B33" s="66" t="s">
        <v>3</v>
      </c>
      <c r="C33" s="61" t="str">
        <f ca="1">IF(OFFSET(C33,-1,$C$2)&lt;&gt;0,OFFSET(C33,-1,$C$2),"")</f>
        <v/>
      </c>
      <c r="D33" s="61" t="str">
        <f t="shared" ref="D33:O33" ca="1" si="26">IF(OFFSET(D33,-1,$C$2)&lt;&gt;0,OFFSET(D33,-1,$C$2),"")</f>
        <v/>
      </c>
      <c r="E33" s="61" t="str">
        <f t="shared" ca="1" si="26"/>
        <v/>
      </c>
      <c r="F33" s="61">
        <f t="shared" ca="1" si="26"/>
        <v>830</v>
      </c>
      <c r="G33" s="61" t="str">
        <f t="shared" ca="1" si="26"/>
        <v/>
      </c>
      <c r="H33" s="61">
        <f t="shared" ca="1" si="26"/>
        <v>560</v>
      </c>
      <c r="I33" s="61" t="str">
        <f t="shared" ca="1" si="26"/>
        <v/>
      </c>
      <c r="J33" s="61">
        <f t="shared" ca="1" si="26"/>
        <v>1110</v>
      </c>
      <c r="K33" s="61" t="str">
        <f t="shared" ca="1" si="26"/>
        <v/>
      </c>
      <c r="L33" s="61">
        <f t="shared" ca="1" si="26"/>
        <v>1130</v>
      </c>
      <c r="M33" s="61" t="str">
        <f t="shared" ca="1" si="26"/>
        <v/>
      </c>
      <c r="N33" s="61" t="str">
        <f t="shared" ca="1" si="26"/>
        <v/>
      </c>
      <c r="O33" s="62" t="str">
        <f t="shared" ca="1" si="26"/>
        <v/>
      </c>
      <c r="R33" s="10" t="s">
        <v>9</v>
      </c>
      <c r="S33" s="12">
        <f ca="1">SUM(D31:O31)*$C$4</f>
        <v>102960</v>
      </c>
    </row>
    <row r="34" spans="2:19" x14ac:dyDescent="0.25">
      <c r="R34" s="10" t="s">
        <v>10</v>
      </c>
      <c r="S34" s="12">
        <f ca="1">S32*$C$3</f>
        <v>32000</v>
      </c>
    </row>
    <row r="35" spans="2:19" x14ac:dyDescent="0.25">
      <c r="R35" s="10" t="s">
        <v>11</v>
      </c>
      <c r="S35" s="12">
        <f ca="1">S34+S33</f>
        <v>134960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2</vt:lpstr>
      <vt:lpstr>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Dimitrios Emiris</dc:creator>
  <cp:lastModifiedBy>Dimitrios Emiris</cp:lastModifiedBy>
  <dcterms:created xsi:type="dcterms:W3CDTF">2018-11-10T12:22:24Z</dcterms:created>
  <dcterms:modified xsi:type="dcterms:W3CDTF">2018-11-12T11:22:53Z</dcterms:modified>
</cp:coreProperties>
</file>