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ara\Desktop\Προγραμματισμός και Έλεγχος Παραγωγής\Διαλέξεις ppt\4. MRP\Φροντιστηριακό μάθημα MRP\"/>
    </mc:Choice>
  </mc:AlternateContent>
  <xr:revisionPtr revIDLastSave="0" documentId="13_ncr:1_{7EBEB9A7-AD54-4409-8B6A-EDB0FE4AD239}" xr6:coauthVersionLast="47" xr6:coauthVersionMax="47" xr10:uidLastSave="{00000000-0000-0000-0000-000000000000}"/>
  <bookViews>
    <workbookView xWindow="-110" yWindow="-110" windowWidth="19420" windowHeight="10560" xr2:uid="{367DB206-A79D-4CC5-AE3E-D08F78E9B08B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3" i="1"/>
  <c r="G14" i="1"/>
  <c r="H14" i="1"/>
  <c r="I14" i="1"/>
  <c r="J14" i="1"/>
  <c r="K14" i="1"/>
  <c r="L14" i="1"/>
  <c r="M14" i="1"/>
  <c r="N14" i="1"/>
  <c r="O14" i="1"/>
  <c r="P14" i="1"/>
  <c r="Q14" i="1"/>
  <c r="F14" i="1"/>
  <c r="C25" i="1"/>
  <c r="Q20" i="1" l="1"/>
  <c r="Q15" i="1"/>
  <c r="F15" i="1"/>
  <c r="G15" i="1"/>
  <c r="H15" i="1"/>
  <c r="I15" i="1"/>
  <c r="J15" i="1"/>
  <c r="K15" i="1"/>
  <c r="L15" i="1"/>
  <c r="M15" i="1"/>
  <c r="N15" i="1"/>
  <c r="O15" i="1"/>
  <c r="P15" i="1"/>
  <c r="E15" i="1"/>
  <c r="E19" i="1" s="1"/>
  <c r="H19" i="1" l="1"/>
  <c r="G20" i="1" s="1"/>
  <c r="G42" i="1" s="1"/>
  <c r="G19" i="1"/>
  <c r="F20" i="1" s="1"/>
  <c r="F42" i="1" s="1"/>
  <c r="N19" i="1"/>
  <c r="M20" i="1" s="1"/>
  <c r="M42" i="1" s="1"/>
  <c r="J19" i="1"/>
  <c r="I20" i="1" s="1"/>
  <c r="I42" i="1" s="1"/>
  <c r="I19" i="1"/>
  <c r="H20" i="1" s="1"/>
  <c r="H42" i="1" s="1"/>
  <c r="P19" i="1"/>
  <c r="O20" i="1" s="1"/>
  <c r="O42" i="1" s="1"/>
  <c r="O19" i="1"/>
  <c r="N20" i="1" s="1"/>
  <c r="N42" i="1" s="1"/>
  <c r="F19" i="1"/>
  <c r="E20" i="1" s="1"/>
  <c r="E42" i="1" s="1"/>
  <c r="M19" i="1"/>
  <c r="L20" i="1" s="1"/>
  <c r="L42" i="1" s="1"/>
  <c r="Q19" i="1"/>
  <c r="P20" i="1" s="1"/>
  <c r="L19" i="1"/>
  <c r="K20" i="1" s="1"/>
  <c r="K42" i="1" s="1"/>
  <c r="K19" i="1"/>
  <c r="J20" i="1" s="1"/>
  <c r="J42" i="1" s="1"/>
  <c r="D20" i="1"/>
  <c r="D42" i="1" s="1"/>
  <c r="D45" i="1" s="1"/>
  <c r="D44" i="1" l="1"/>
  <c r="H23" i="1"/>
  <c r="H31" i="1"/>
  <c r="J23" i="1"/>
  <c r="J31" i="1"/>
  <c r="I23" i="1"/>
  <c r="I31" i="1"/>
  <c r="K23" i="1"/>
  <c r="K31" i="1"/>
  <c r="F23" i="1"/>
  <c r="F31" i="1"/>
  <c r="L23" i="1"/>
  <c r="L31" i="1"/>
  <c r="G23" i="1"/>
  <c r="G31" i="1"/>
  <c r="E23" i="1"/>
  <c r="E31" i="1"/>
  <c r="N23" i="1"/>
  <c r="N31" i="1"/>
  <c r="O23" i="1"/>
  <c r="O31" i="1"/>
  <c r="M23" i="1"/>
  <c r="M31" i="1"/>
  <c r="D23" i="1"/>
  <c r="D31" i="1"/>
  <c r="D34" i="1" s="1"/>
  <c r="D33" i="1" l="1"/>
  <c r="C6" i="1"/>
  <c r="D25" i="1"/>
  <c r="E25" i="1" s="1"/>
  <c r="C7" i="1"/>
  <c r="C5" i="1"/>
  <c r="D26" i="1" l="1"/>
  <c r="C27" i="1" s="1"/>
  <c r="E26" i="1"/>
  <c r="T31" i="1"/>
  <c r="T33" i="1" s="1"/>
  <c r="T43" i="1" s="1"/>
  <c r="T30" i="1"/>
  <c r="T32" i="1" l="1"/>
  <c r="E34" i="1" s="1"/>
  <c r="E33" i="1" s="1"/>
  <c r="D27" i="1"/>
  <c r="F25" i="1"/>
  <c r="G25" i="1" s="1"/>
  <c r="F34" i="1" l="1"/>
  <c r="T42" i="1"/>
  <c r="C35" i="1"/>
  <c r="F26" i="1"/>
  <c r="C46" i="1"/>
  <c r="F33" i="1" l="1"/>
  <c r="G34" i="1" s="1"/>
  <c r="T44" i="1"/>
  <c r="E45" i="1" s="1"/>
  <c r="H25" i="1"/>
  <c r="G26" i="1"/>
  <c r="E44" i="1" l="1"/>
  <c r="F45" i="1" s="1"/>
  <c r="G33" i="1"/>
  <c r="H34" i="1" s="1"/>
  <c r="F35" i="1"/>
  <c r="I25" i="1"/>
  <c r="H26" i="1"/>
  <c r="F44" i="1" l="1"/>
  <c r="D46" i="1"/>
  <c r="H33" i="1"/>
  <c r="I34" i="1" s="1"/>
  <c r="J25" i="1"/>
  <c r="I26" i="1"/>
  <c r="G44" i="1" l="1"/>
  <c r="H45" i="1" s="1"/>
  <c r="G45" i="1"/>
  <c r="H44" i="1"/>
  <c r="I33" i="1"/>
  <c r="J34" i="1" s="1"/>
  <c r="E46" i="1"/>
  <c r="K25" i="1"/>
  <c r="J26" i="1"/>
  <c r="I44" i="1" l="1"/>
  <c r="I45" i="1"/>
  <c r="J33" i="1"/>
  <c r="K34" i="1" s="1"/>
  <c r="J35" i="1" s="1"/>
  <c r="F46" i="1"/>
  <c r="L25" i="1"/>
  <c r="K26" i="1"/>
  <c r="J44" i="1" l="1"/>
  <c r="J45" i="1"/>
  <c r="G46" i="1"/>
  <c r="M25" i="1"/>
  <c r="L26" i="1"/>
  <c r="E27" i="1"/>
  <c r="K44" i="1" l="1"/>
  <c r="K45" i="1"/>
  <c r="H46" i="1"/>
  <c r="N25" i="1"/>
  <c r="M26" i="1"/>
  <c r="D35" i="1"/>
  <c r="E35" i="1"/>
  <c r="F27" i="1"/>
  <c r="L44" i="1" l="1"/>
  <c r="M45" i="1" s="1"/>
  <c r="L45" i="1"/>
  <c r="O25" i="1"/>
  <c r="O26" i="1" s="1"/>
  <c r="N26" i="1"/>
  <c r="G35" i="1"/>
  <c r="G27" i="1"/>
  <c r="I46" i="1" l="1"/>
  <c r="H27" i="1"/>
  <c r="J46" i="1" l="1"/>
  <c r="K33" i="1"/>
  <c r="L34" i="1" s="1"/>
  <c r="H35" i="1"/>
  <c r="I27" i="1"/>
  <c r="K46" i="1" l="1"/>
  <c r="M44" i="1"/>
  <c r="L33" i="1"/>
  <c r="M34" i="1" s="1"/>
  <c r="I35" i="1"/>
  <c r="J27" i="1"/>
  <c r="N44" i="1" l="1"/>
  <c r="O45" i="1" s="1"/>
  <c r="N45" i="1"/>
  <c r="M46" i="1" s="1"/>
  <c r="L46" i="1"/>
  <c r="M33" i="1"/>
  <c r="N34" i="1" s="1"/>
  <c r="T24" i="1"/>
  <c r="K27" i="1"/>
  <c r="O44" i="1" l="1"/>
  <c r="N33" i="1"/>
  <c r="O34" i="1" s="1"/>
  <c r="K35" i="1"/>
  <c r="L27" i="1"/>
  <c r="N46" i="1" l="1"/>
  <c r="O33" i="1"/>
  <c r="T35" i="1" s="1"/>
  <c r="T34" i="1"/>
  <c r="T36" i="1" s="1"/>
  <c r="L35" i="1"/>
  <c r="M27" i="1"/>
  <c r="T45" i="1" l="1"/>
  <c r="T47" i="1" s="1"/>
  <c r="O46" i="1"/>
  <c r="M35" i="1"/>
  <c r="N27" i="1"/>
  <c r="T46" i="1" l="1"/>
  <c r="N35" i="1"/>
  <c r="O27" i="1" l="1"/>
  <c r="O35" i="1"/>
  <c r="T23" i="1" l="1"/>
  <c r="T25" i="1" s="1"/>
  <c r="T26" i="1" s="1"/>
  <c r="T37" i="1"/>
  <c r="T48" i="1" l="1"/>
</calcChain>
</file>

<file path=xl/sharedStrings.xml><?xml version="1.0" encoding="utf-8"?>
<sst xmlns="http://schemas.openxmlformats.org/spreadsheetml/2006/main" count="66" uniqueCount="40">
  <si>
    <t>Lead time</t>
  </si>
  <si>
    <t>Production / Order Cost</t>
  </si>
  <si>
    <t>Unit Storage Cost</t>
  </si>
  <si>
    <t>Gross Needs</t>
  </si>
  <si>
    <t>Net Needs</t>
  </si>
  <si>
    <t>Number of Periods</t>
  </si>
  <si>
    <t xml:space="preserve">Περίοδος </t>
  </si>
  <si>
    <t>Αρχικό Απόθεμα + Προγραμματισμένη παραγωγή</t>
  </si>
  <si>
    <t>Απόθεμα</t>
  </si>
  <si>
    <t>Καθαρές ανάγκες</t>
  </si>
  <si>
    <t>Πρόγραμμα παραγωγής</t>
  </si>
  <si>
    <t>RESULTS</t>
  </si>
  <si>
    <t>Number of Production / Orders</t>
  </si>
  <si>
    <t>Total Storage Cost</t>
  </si>
  <si>
    <t>Total Production / Orders Cost</t>
  </si>
  <si>
    <t>Total Cost</t>
  </si>
  <si>
    <t>Προβλέψεις Τελικού Προϊόντος Α</t>
  </si>
  <si>
    <t>ΒΟΜ</t>
  </si>
  <si>
    <t>Α</t>
  </si>
  <si>
    <t>Β</t>
  </si>
  <si>
    <t>Γ</t>
  </si>
  <si>
    <t>Δ</t>
  </si>
  <si>
    <t>Ε</t>
  </si>
  <si>
    <t>EOQ (gross needs)</t>
  </si>
  <si>
    <t>EOQ (net needs)</t>
  </si>
  <si>
    <t>Average Gross Needs</t>
  </si>
  <si>
    <t>Average Net Needs</t>
  </si>
  <si>
    <t>EOQ/Avg. Gross Needs</t>
  </si>
  <si>
    <t>EOQ/Avg. Net Needs</t>
  </si>
  <si>
    <t>Number of periods(Gross Needs)</t>
  </si>
  <si>
    <t>LOT FOR LOT</t>
  </si>
  <si>
    <t>FIXED QUANTITY - EOQ</t>
  </si>
  <si>
    <t>FIXED PERIOD</t>
  </si>
  <si>
    <t>Ζ</t>
  </si>
  <si>
    <r>
      <t xml:space="preserve">Mικτές Ανάγκες </t>
    </r>
    <r>
      <rPr>
        <b/>
        <sz val="11"/>
        <color rgb="FF000000"/>
        <rFont val="Calibri"/>
        <family val="2"/>
        <charset val="161"/>
      </rPr>
      <t>Ε</t>
    </r>
    <r>
      <rPr>
        <sz val="11"/>
        <color rgb="FF000000"/>
        <rFont val="Calibri"/>
        <family val="2"/>
        <charset val="161"/>
      </rPr>
      <t xml:space="preserve"> (τμχ.)</t>
    </r>
  </si>
  <si>
    <t>Πρόγραμμα Συναρμολόγησης</t>
  </si>
  <si>
    <r>
      <t xml:space="preserve">Καθαρές Ανάγκες </t>
    </r>
    <r>
      <rPr>
        <b/>
        <sz val="11"/>
        <color rgb="FF000000"/>
        <rFont val="Calibri"/>
        <family val="2"/>
        <charset val="161"/>
      </rPr>
      <t xml:space="preserve">Α </t>
    </r>
    <r>
      <rPr>
        <sz val="11"/>
        <color rgb="FF000000"/>
        <rFont val="Calibri"/>
        <family val="2"/>
        <charset val="161"/>
      </rPr>
      <t xml:space="preserve"> (τμχ.)</t>
    </r>
  </si>
  <si>
    <t>Lead Time Assembly A</t>
  </si>
  <si>
    <r>
      <t>Καθαρές Ανάγκες</t>
    </r>
    <r>
      <rPr>
        <b/>
        <sz val="11"/>
        <color rgb="FF000000"/>
        <rFont val="Calibri"/>
        <family val="2"/>
        <charset val="161"/>
      </rPr>
      <t xml:space="preserve"> Δ</t>
    </r>
    <r>
      <rPr>
        <sz val="11"/>
        <color rgb="FF000000"/>
        <rFont val="Calibri"/>
        <family val="2"/>
        <charset val="161"/>
      </rPr>
      <t xml:space="preserve"> (τμχ.)</t>
    </r>
  </si>
  <si>
    <t>Lead Time Assembly 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</si>
</sst>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€&quot;"/>
    <numFmt numFmtId="165" formatCode="0.0"/>
    <numFmt numFmtId="166" formatCode="#,##0.0\ &quot;€&quot;"/>
    <numFmt numFmtId="167" formatCode="#,##0\ &quot;€&quot;"/>
  </numFmts>
  <fonts count="18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70C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2"/>
      <color theme="1"/>
      <name val="Aptos Narrow"/>
      <family val="2"/>
      <charset val="161"/>
      <scheme val="minor"/>
    </font>
    <font>
      <sz val="11"/>
      <color rgb="FF00B050"/>
      <name val="Calibri"/>
      <family val="2"/>
      <charset val="161"/>
    </font>
    <font>
      <sz val="11"/>
      <name val="Aptos Narrow"/>
      <family val="2"/>
      <charset val="161"/>
      <scheme val="minor"/>
    </font>
    <font>
      <sz val="11"/>
      <color rgb="FF0070C0"/>
      <name val="Aptos Narrow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8BB2FF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8BB2FF"/>
        <bgColor theme="5"/>
      </patternFill>
    </fill>
    <fill>
      <patternFill patternType="solid">
        <fgColor theme="8" tint="0.39997558519241921"/>
        <bgColor theme="0" tint="-0.14999847407452621"/>
      </patternFill>
    </fill>
    <fill>
      <patternFill patternType="solid">
        <fgColor theme="0" tint="-0.499984740745262"/>
        <bgColor theme="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3" fontId="3" fillId="0" borderId="1" xfId="1" applyNumberFormat="1" applyFont="1" applyBorder="1" applyAlignment="1">
      <alignment horizontal="center" vertical="center" wrapText="1" readingOrder="1"/>
    </xf>
    <xf numFmtId="3" fontId="4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3" fillId="5" borderId="1" xfId="1" applyFont="1" applyFill="1" applyBorder="1" applyAlignment="1">
      <alignment horizontal="left" vertical="center" wrapText="1" readingOrder="1"/>
    </xf>
    <xf numFmtId="0" fontId="0" fillId="3" borderId="1" xfId="0" applyFill="1" applyBorder="1"/>
    <xf numFmtId="0" fontId="8" fillId="5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 readingOrder="1"/>
    </xf>
    <xf numFmtId="0" fontId="0" fillId="0" borderId="1" xfId="0" applyBorder="1"/>
    <xf numFmtId="3" fontId="5" fillId="5" borderId="1" xfId="1" applyNumberFormat="1" applyFont="1" applyFill="1" applyBorder="1" applyAlignment="1">
      <alignment horizontal="center" vertical="center" wrapText="1" readingOrder="1"/>
    </xf>
    <xf numFmtId="0" fontId="11" fillId="4" borderId="1" xfId="1" applyFont="1" applyFill="1" applyBorder="1" applyAlignment="1">
      <alignment horizontal="left" vertical="center" wrapText="1" readingOrder="1"/>
    </xf>
    <xf numFmtId="0" fontId="11" fillId="4" borderId="1" xfId="1" applyFont="1" applyFill="1" applyBorder="1" applyAlignment="1">
      <alignment horizontal="center" vertical="center" wrapText="1" readingOrder="1"/>
    </xf>
    <xf numFmtId="0" fontId="3" fillId="6" borderId="6" xfId="1" applyFont="1" applyFill="1" applyBorder="1" applyAlignment="1">
      <alignment horizontal="left" vertical="center" wrapText="1" readingOrder="1"/>
    </xf>
    <xf numFmtId="0" fontId="8" fillId="6" borderId="7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 readingOrder="1"/>
    </xf>
    <xf numFmtId="0" fontId="13" fillId="7" borderId="1" xfId="1" applyFont="1" applyFill="1" applyBorder="1"/>
    <xf numFmtId="0" fontId="0" fillId="7" borderId="1" xfId="0" applyFill="1" applyBorder="1"/>
    <xf numFmtId="0" fontId="13" fillId="8" borderId="1" xfId="1" applyFont="1" applyFill="1" applyBorder="1"/>
    <xf numFmtId="0" fontId="0" fillId="8" borderId="1" xfId="0" applyFill="1" applyBorder="1"/>
    <xf numFmtId="3" fontId="0" fillId="8" borderId="1" xfId="0" applyNumberFormat="1" applyFill="1" applyBorder="1"/>
    <xf numFmtId="0" fontId="11" fillId="9" borderId="3" xfId="1" applyFont="1" applyFill="1" applyBorder="1" applyAlignment="1">
      <alignment horizontal="left" vertical="center" wrapText="1" readingOrder="1"/>
    </xf>
    <xf numFmtId="0" fontId="11" fillId="9" borderId="4" xfId="1" applyFont="1" applyFill="1" applyBorder="1" applyAlignment="1">
      <alignment horizontal="center" vertical="center" wrapText="1" readingOrder="1"/>
    </xf>
    <xf numFmtId="0" fontId="11" fillId="9" borderId="5" xfId="1" applyFont="1" applyFill="1" applyBorder="1" applyAlignment="1">
      <alignment horizontal="center" vertical="center" wrapText="1" readingOrder="1"/>
    </xf>
    <xf numFmtId="0" fontId="1" fillId="8" borderId="1" xfId="1" applyFill="1" applyBorder="1"/>
    <xf numFmtId="164" fontId="1" fillId="8" borderId="1" xfId="1" applyNumberFormat="1" applyFill="1" applyBorder="1" applyAlignment="1">
      <alignment vertical="center"/>
    </xf>
    <xf numFmtId="164" fontId="1" fillId="8" borderId="1" xfId="1" applyNumberFormat="1" applyFill="1" applyBorder="1"/>
    <xf numFmtId="166" fontId="0" fillId="7" borderId="1" xfId="0" applyNumberFormat="1" applyFill="1" applyBorder="1"/>
    <xf numFmtId="167" fontId="0" fillId="7" borderId="1" xfId="0" applyNumberFormat="1" applyFill="1" applyBorder="1"/>
    <xf numFmtId="0" fontId="14" fillId="2" borderId="1" xfId="1" applyFont="1" applyFill="1" applyBorder="1" applyAlignment="1">
      <alignment horizontal="center"/>
    </xf>
    <xf numFmtId="0" fontId="15" fillId="2" borderId="1" xfId="1" applyFont="1" applyFill="1" applyBorder="1"/>
    <xf numFmtId="0" fontId="6" fillId="2" borderId="1" xfId="0" applyFont="1" applyFill="1" applyBorder="1"/>
    <xf numFmtId="0" fontId="0" fillId="2" borderId="1" xfId="0" applyFill="1" applyBorder="1"/>
    <xf numFmtId="0" fontId="13" fillId="2" borderId="1" xfId="0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vertical="center"/>
    </xf>
    <xf numFmtId="164" fontId="13" fillId="8" borderId="1" xfId="1" applyNumberFormat="1" applyFont="1" applyFill="1" applyBorder="1"/>
    <xf numFmtId="165" fontId="0" fillId="8" borderId="1" xfId="0" applyNumberFormat="1" applyFill="1" applyBorder="1"/>
    <xf numFmtId="164" fontId="0" fillId="8" borderId="1" xfId="0" applyNumberFormat="1" applyFill="1" applyBorder="1"/>
    <xf numFmtId="164" fontId="13" fillId="8" borderId="1" xfId="0" applyNumberFormat="1" applyFont="1" applyFill="1" applyBorder="1"/>
    <xf numFmtId="2" fontId="0" fillId="8" borderId="1" xfId="0" applyNumberFormat="1" applyFill="1" applyBorder="1"/>
    <xf numFmtId="1" fontId="0" fillId="8" borderId="1" xfId="0" applyNumberFormat="1" applyFill="1" applyBorder="1"/>
    <xf numFmtId="0" fontId="0" fillId="0" borderId="13" xfId="0" applyBorder="1"/>
    <xf numFmtId="0" fontId="0" fillId="0" borderId="9" xfId="0" applyBorder="1"/>
    <xf numFmtId="0" fontId="3" fillId="6" borderId="0" xfId="1" applyFont="1" applyFill="1" applyAlignment="1">
      <alignment horizontal="left" vertical="center" wrapText="1" readingOrder="1"/>
    </xf>
    <xf numFmtId="0" fontId="8" fillId="6" borderId="0" xfId="1" applyFont="1" applyFill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left" vertical="center" wrapText="1" readingOrder="1"/>
    </xf>
    <xf numFmtId="0" fontId="11" fillId="4" borderId="15" xfId="1" applyFont="1" applyFill="1" applyBorder="1" applyAlignment="1">
      <alignment horizontal="center" vertical="center" wrapText="1" readingOrder="1"/>
    </xf>
    <xf numFmtId="0" fontId="10" fillId="10" borderId="1" xfId="1" applyFont="1" applyFill="1" applyBorder="1" applyAlignment="1">
      <alignment horizontal="left" vertical="center" wrapText="1" readingOrder="1"/>
    </xf>
    <xf numFmtId="0" fontId="15" fillId="10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 readingOrder="1"/>
    </xf>
    <xf numFmtId="3" fontId="0" fillId="3" borderId="1" xfId="0" applyNumberForma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center" vertical="center" wrapText="1" readingOrder="1"/>
    </xf>
    <xf numFmtId="3" fontId="0" fillId="12" borderId="1" xfId="0" applyNumberFormat="1" applyFill="1" applyBorder="1"/>
    <xf numFmtId="3" fontId="3" fillId="12" borderId="1" xfId="1" applyNumberFormat="1" applyFont="1" applyFill="1" applyBorder="1" applyAlignment="1">
      <alignment horizontal="center" vertical="center" wrapText="1" readingOrder="1"/>
    </xf>
    <xf numFmtId="3" fontId="5" fillId="13" borderId="1" xfId="1" applyNumberFormat="1" applyFont="1" applyFill="1" applyBorder="1" applyAlignment="1">
      <alignment horizontal="center" vertical="center" wrapText="1" readingOrder="1"/>
    </xf>
    <xf numFmtId="3" fontId="7" fillId="12" borderId="1" xfId="1" applyNumberFormat="1" applyFont="1" applyFill="1" applyBorder="1" applyAlignment="1">
      <alignment horizontal="center" vertical="center" wrapText="1" readingOrder="1"/>
    </xf>
    <xf numFmtId="0" fontId="12" fillId="13" borderId="1" xfId="1" applyFont="1" applyFill="1" applyBorder="1" applyAlignment="1">
      <alignment horizontal="center" vertical="center" wrapText="1" readingOrder="1"/>
    </xf>
    <xf numFmtId="3" fontId="0" fillId="12" borderId="1" xfId="0" applyNumberFormat="1" applyFill="1" applyBorder="1" applyAlignment="1">
      <alignment horizontal="center" vertical="center"/>
    </xf>
    <xf numFmtId="0" fontId="8" fillId="6" borderId="16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</cellXfs>
  <cellStyles count="2">
    <cellStyle name="Κανονικό" xfId="0" builtinId="0"/>
    <cellStyle name="Κανονικό 2" xfId="1" xr:uid="{61E2216C-F3A5-4383-86F3-581458E710B6}"/>
  </cellStyles>
  <dxfs count="0"/>
  <tableStyles count="0" defaultTableStyle="TableStyleMedium2" defaultPivotStyle="PivotStyleLight16"/>
  <colors>
    <mruColors>
      <color rgb="FFB9DCFF"/>
      <color rgb="FF8BB2FF"/>
      <color rgb="FF6699FF"/>
      <color rgb="FFCCF6FA"/>
      <color rgb="FF81EFEF"/>
      <color rgb="FF36B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35</xdr:row>
      <xdr:rowOff>93345</xdr:rowOff>
    </xdr:from>
    <xdr:to>
      <xdr:col>5</xdr:col>
      <xdr:colOff>106797</xdr:colOff>
      <xdr:row>38</xdr:row>
      <xdr:rowOff>93393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8AF3AEC4-2039-C1C9-14D2-5CCBA9958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8303" y="7951470"/>
          <a:ext cx="1353619" cy="547735"/>
        </a:xfrm>
        <a:prstGeom prst="rect">
          <a:avLst/>
        </a:prstGeom>
        <a:ln w="28575"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7</xdr:col>
      <xdr:colOff>52483</xdr:colOff>
      <xdr:row>1</xdr:row>
      <xdr:rowOff>23813</xdr:rowOff>
    </xdr:from>
    <xdr:to>
      <xdr:col>8</xdr:col>
      <xdr:colOff>496927</xdr:colOff>
      <xdr:row>6</xdr:row>
      <xdr:rowOff>163213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E7F537C6-DDF8-29DC-8389-0C8894DD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233" y="206376"/>
          <a:ext cx="1055632" cy="105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8FC1-070E-4D49-8198-0E337C1C258D}">
  <sheetPr>
    <tabColor theme="4" tint="0.39997558519241921"/>
  </sheetPr>
  <dimension ref="A1:T48"/>
  <sheetViews>
    <sheetView tabSelected="1" zoomScale="88" workbookViewId="0">
      <pane xSplit="20" ySplit="10" topLeftCell="X11" activePane="bottomRight" state="frozen"/>
      <selection pane="topRight" activeCell="U1" sqref="U1"/>
      <selection pane="bottomLeft" activeCell="A11" sqref="A11"/>
      <selection pane="bottomRight" activeCell="E34" sqref="E34"/>
    </sheetView>
  </sheetViews>
  <sheetFormatPr defaultRowHeight="14.5" x14ac:dyDescent="0.35"/>
  <cols>
    <col min="1" max="1" width="10.1796875" customWidth="1"/>
    <col min="2" max="2" width="23.36328125" customWidth="1"/>
    <col min="5" max="5" width="9.453125" bestFit="1" customWidth="1"/>
    <col min="15" max="15" width="9.6328125" bestFit="1" customWidth="1"/>
    <col min="17" max="17" width="9" customWidth="1"/>
    <col min="18" max="18" width="6.1796875" customWidth="1"/>
    <col min="19" max="19" width="28.81640625" bestFit="1" customWidth="1"/>
  </cols>
  <sheetData>
    <row r="1" spans="2:17" x14ac:dyDescent="0.35">
      <c r="E1" s="69" t="s">
        <v>17</v>
      </c>
      <c r="F1" s="70"/>
    </row>
    <row r="2" spans="2:17" x14ac:dyDescent="0.35">
      <c r="B2" s="21" t="s">
        <v>0</v>
      </c>
      <c r="C2" s="22">
        <v>1</v>
      </c>
      <c r="E2" s="7" t="s">
        <v>18</v>
      </c>
      <c r="F2" s="8">
        <v>1</v>
      </c>
    </row>
    <row r="3" spans="2:17" x14ac:dyDescent="0.35">
      <c r="B3" s="21" t="s">
        <v>1</v>
      </c>
      <c r="C3" s="33">
        <v>150</v>
      </c>
      <c r="E3" s="7" t="s">
        <v>19</v>
      </c>
      <c r="F3" s="8">
        <v>1</v>
      </c>
    </row>
    <row r="4" spans="2:17" x14ac:dyDescent="0.35">
      <c r="B4" s="21" t="s">
        <v>2</v>
      </c>
      <c r="C4" s="32">
        <v>0.2</v>
      </c>
      <c r="E4" s="7" t="s">
        <v>20</v>
      </c>
      <c r="F4" s="8">
        <v>1</v>
      </c>
    </row>
    <row r="5" spans="2:17" x14ac:dyDescent="0.35">
      <c r="B5" s="23" t="s">
        <v>3</v>
      </c>
      <c r="C5" s="25">
        <f ca="1">SUM(D23:O23)</f>
        <v>656</v>
      </c>
      <c r="E5" s="7" t="s">
        <v>21</v>
      </c>
      <c r="F5" s="8">
        <v>4</v>
      </c>
    </row>
    <row r="6" spans="2:17" x14ac:dyDescent="0.35">
      <c r="B6" s="23" t="s">
        <v>4</v>
      </c>
      <c r="C6" s="25">
        <f ca="1">SUM(D23:O23)-SUM(C24:O24)</f>
        <v>496</v>
      </c>
      <c r="E6" s="7" t="s">
        <v>22</v>
      </c>
      <c r="F6" s="8">
        <v>1</v>
      </c>
    </row>
    <row r="7" spans="2:17" x14ac:dyDescent="0.35">
      <c r="B7" s="23" t="s">
        <v>5</v>
      </c>
      <c r="C7" s="24">
        <f ca="1">COUNT(D23:O23)</f>
        <v>12</v>
      </c>
      <c r="E7" s="47" t="s">
        <v>33</v>
      </c>
      <c r="F7" s="48">
        <v>1</v>
      </c>
    </row>
    <row r="8" spans="2:17" ht="15" thickBot="1" x14ac:dyDescent="0.4">
      <c r="B8" s="1"/>
    </row>
    <row r="9" spans="2:17" x14ac:dyDescent="0.35">
      <c r="B9" s="26" t="s">
        <v>6</v>
      </c>
      <c r="C9" s="27">
        <v>10</v>
      </c>
      <c r="D9" s="27">
        <v>11</v>
      </c>
      <c r="E9" s="27">
        <v>12</v>
      </c>
      <c r="F9" s="27">
        <v>13</v>
      </c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28">
        <v>21</v>
      </c>
      <c r="O9" s="5"/>
    </row>
    <row r="10" spans="2:17" ht="29.5" thickBot="1" x14ac:dyDescent="0.4">
      <c r="B10" s="17" t="s">
        <v>16</v>
      </c>
      <c r="C10" s="18">
        <v>10</v>
      </c>
      <c r="D10" s="18">
        <v>15</v>
      </c>
      <c r="E10" s="18">
        <v>15</v>
      </c>
      <c r="F10" s="18">
        <v>12</v>
      </c>
      <c r="G10" s="18">
        <v>20</v>
      </c>
      <c r="H10" s="18">
        <v>20</v>
      </c>
      <c r="I10" s="18">
        <v>12</v>
      </c>
      <c r="J10" s="18">
        <v>15</v>
      </c>
      <c r="K10" s="18">
        <v>10</v>
      </c>
      <c r="L10" s="18">
        <v>15</v>
      </c>
      <c r="M10" s="18">
        <v>12</v>
      </c>
      <c r="N10" s="19">
        <v>8</v>
      </c>
      <c r="O10" s="6"/>
    </row>
    <row r="11" spans="2:17" x14ac:dyDescent="0.3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</row>
    <row r="12" spans="2:17" x14ac:dyDescent="0.35">
      <c r="B12" s="54" t="s">
        <v>37</v>
      </c>
      <c r="C12" s="55">
        <v>1</v>
      </c>
      <c r="D12" s="66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6"/>
    </row>
    <row r="13" spans="2:17" x14ac:dyDescent="0.35">
      <c r="B13" s="52" t="s">
        <v>6</v>
      </c>
      <c r="C13" s="53">
        <v>7</v>
      </c>
      <c r="D13" s="16">
        <v>8</v>
      </c>
      <c r="E13" s="16">
        <v>9</v>
      </c>
      <c r="F13" s="16">
        <v>10</v>
      </c>
      <c r="G13" s="16">
        <v>11</v>
      </c>
      <c r="H13" s="16">
        <v>12</v>
      </c>
      <c r="I13" s="16">
        <v>13</v>
      </c>
      <c r="J13" s="16">
        <v>14</v>
      </c>
      <c r="K13" s="16">
        <v>15</v>
      </c>
      <c r="L13" s="16">
        <v>16</v>
      </c>
      <c r="M13" s="16">
        <v>17</v>
      </c>
      <c r="N13" s="16">
        <v>18</v>
      </c>
      <c r="O13" s="16">
        <v>19</v>
      </c>
      <c r="P13" s="16">
        <v>20</v>
      </c>
      <c r="Q13" s="16">
        <v>21</v>
      </c>
    </row>
    <row r="14" spans="2:17" ht="26.4" customHeight="1" x14ac:dyDescent="0.35">
      <c r="B14" s="9" t="s">
        <v>36</v>
      </c>
      <c r="C14" s="10"/>
      <c r="D14" s="10"/>
      <c r="E14" s="11"/>
      <c r="F14" s="56">
        <f>C10</f>
        <v>10</v>
      </c>
      <c r="G14" s="56">
        <f t="shared" ref="G14:Q14" si="0">D10</f>
        <v>15</v>
      </c>
      <c r="H14" s="56">
        <f t="shared" si="0"/>
        <v>15</v>
      </c>
      <c r="I14" s="56">
        <f t="shared" si="0"/>
        <v>12</v>
      </c>
      <c r="J14" s="56">
        <f t="shared" si="0"/>
        <v>20</v>
      </c>
      <c r="K14" s="56">
        <f t="shared" si="0"/>
        <v>20</v>
      </c>
      <c r="L14" s="56">
        <f t="shared" si="0"/>
        <v>12</v>
      </c>
      <c r="M14" s="56">
        <f t="shared" si="0"/>
        <v>15</v>
      </c>
      <c r="N14" s="56">
        <f t="shared" si="0"/>
        <v>10</v>
      </c>
      <c r="O14" s="56">
        <f t="shared" si="0"/>
        <v>15</v>
      </c>
      <c r="P14" s="56">
        <f t="shared" si="0"/>
        <v>12</v>
      </c>
      <c r="Q14" s="56">
        <f t="shared" si="0"/>
        <v>8</v>
      </c>
    </row>
    <row r="15" spans="2:17" ht="29" x14ac:dyDescent="0.35">
      <c r="B15" s="12" t="s">
        <v>35</v>
      </c>
      <c r="C15" s="13"/>
      <c r="D15" s="13"/>
      <c r="E15" s="13">
        <f t="shared" ref="E15:Q15" ca="1" si="1">OFFSET(E15,-1,$C$12)</f>
        <v>10</v>
      </c>
      <c r="F15" s="13">
        <f t="shared" ca="1" si="1"/>
        <v>15</v>
      </c>
      <c r="G15" s="13">
        <f t="shared" ca="1" si="1"/>
        <v>15</v>
      </c>
      <c r="H15" s="13">
        <f t="shared" ca="1" si="1"/>
        <v>12</v>
      </c>
      <c r="I15" s="13">
        <f t="shared" ca="1" si="1"/>
        <v>20</v>
      </c>
      <c r="J15" s="13">
        <f t="shared" ca="1" si="1"/>
        <v>20</v>
      </c>
      <c r="K15" s="13">
        <f t="shared" ca="1" si="1"/>
        <v>12</v>
      </c>
      <c r="L15" s="13">
        <f t="shared" ca="1" si="1"/>
        <v>15</v>
      </c>
      <c r="M15" s="13">
        <f t="shared" ca="1" si="1"/>
        <v>10</v>
      </c>
      <c r="N15" s="13">
        <f t="shared" ca="1" si="1"/>
        <v>15</v>
      </c>
      <c r="O15" s="13">
        <f t="shared" ca="1" si="1"/>
        <v>12</v>
      </c>
      <c r="P15" s="13">
        <f t="shared" ca="1" si="1"/>
        <v>8</v>
      </c>
      <c r="Q15" s="13">
        <f t="shared" ca="1" si="1"/>
        <v>0</v>
      </c>
    </row>
    <row r="16" spans="2:17" x14ac:dyDescent="0.35">
      <c r="B16" s="57"/>
    </row>
    <row r="17" spans="1:20" x14ac:dyDescent="0.35">
      <c r="B17" s="54" t="s">
        <v>39</v>
      </c>
      <c r="C17" s="55">
        <v>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6"/>
    </row>
    <row r="18" spans="1:20" x14ac:dyDescent="0.35">
      <c r="B18" s="15" t="s">
        <v>6</v>
      </c>
      <c r="C18" s="16">
        <v>7</v>
      </c>
      <c r="D18" s="16">
        <v>8</v>
      </c>
      <c r="E18" s="16">
        <v>9</v>
      </c>
      <c r="F18" s="16">
        <v>10</v>
      </c>
      <c r="G18" s="16">
        <v>11</v>
      </c>
      <c r="H18" s="16">
        <v>12</v>
      </c>
      <c r="I18" s="16">
        <v>13</v>
      </c>
      <c r="J18" s="16">
        <v>14</v>
      </c>
      <c r="K18" s="16">
        <v>15</v>
      </c>
      <c r="L18" s="16">
        <v>16</v>
      </c>
      <c r="M18" s="16">
        <v>17</v>
      </c>
      <c r="N18" s="16">
        <v>18</v>
      </c>
      <c r="O18" s="16">
        <v>19</v>
      </c>
      <c r="P18" s="16">
        <v>20</v>
      </c>
      <c r="Q18" s="16">
        <v>21</v>
      </c>
    </row>
    <row r="19" spans="1:20" x14ac:dyDescent="0.35">
      <c r="B19" s="9" t="s">
        <v>38</v>
      </c>
      <c r="C19" s="10"/>
      <c r="D19" s="10"/>
      <c r="E19" s="11">
        <f ca="1">E15*$F$5</f>
        <v>40</v>
      </c>
      <c r="F19" s="11">
        <f t="shared" ref="F19:Q19" ca="1" si="2">F15*$F$5</f>
        <v>60</v>
      </c>
      <c r="G19" s="11">
        <f t="shared" ca="1" si="2"/>
        <v>60</v>
      </c>
      <c r="H19" s="11">
        <f t="shared" ca="1" si="2"/>
        <v>48</v>
      </c>
      <c r="I19" s="11">
        <f t="shared" ca="1" si="2"/>
        <v>80</v>
      </c>
      <c r="J19" s="11">
        <f t="shared" ca="1" si="2"/>
        <v>80</v>
      </c>
      <c r="K19" s="11">
        <f t="shared" ca="1" si="2"/>
        <v>48</v>
      </c>
      <c r="L19" s="11">
        <f t="shared" ca="1" si="2"/>
        <v>60</v>
      </c>
      <c r="M19" s="11">
        <f t="shared" ca="1" si="2"/>
        <v>40</v>
      </c>
      <c r="N19" s="11">
        <f t="shared" ca="1" si="2"/>
        <v>60</v>
      </c>
      <c r="O19" s="11">
        <f t="shared" ca="1" si="2"/>
        <v>48</v>
      </c>
      <c r="P19" s="11">
        <f t="shared" ca="1" si="2"/>
        <v>32</v>
      </c>
      <c r="Q19" s="11">
        <f t="shared" ca="1" si="2"/>
        <v>0</v>
      </c>
    </row>
    <row r="20" spans="1:20" ht="29" x14ac:dyDescent="0.35">
      <c r="B20" s="12" t="s">
        <v>35</v>
      </c>
      <c r="C20" s="3"/>
      <c r="D20" s="3">
        <f ca="1">OFFSET(D20,-1,$C$17)</f>
        <v>40</v>
      </c>
      <c r="E20" s="3">
        <f ca="1">OFFSET(E20,-1,$C$17)</f>
        <v>60</v>
      </c>
      <c r="F20" s="3">
        <f t="shared" ref="F20:Q20" ca="1" si="3">OFFSET(F20,-1,$C$17)</f>
        <v>60</v>
      </c>
      <c r="G20" s="3">
        <f t="shared" ca="1" si="3"/>
        <v>48</v>
      </c>
      <c r="H20" s="3">
        <f t="shared" ca="1" si="3"/>
        <v>80</v>
      </c>
      <c r="I20" s="3">
        <f t="shared" ca="1" si="3"/>
        <v>80</v>
      </c>
      <c r="J20" s="3">
        <f t="shared" ca="1" si="3"/>
        <v>48</v>
      </c>
      <c r="K20" s="3">
        <f t="shared" ca="1" si="3"/>
        <v>60</v>
      </c>
      <c r="L20" s="3">
        <f t="shared" ca="1" si="3"/>
        <v>40</v>
      </c>
      <c r="M20" s="3">
        <f t="shared" ca="1" si="3"/>
        <v>60</v>
      </c>
      <c r="N20" s="3">
        <f t="shared" ca="1" si="3"/>
        <v>48</v>
      </c>
      <c r="O20" s="3">
        <f t="shared" ca="1" si="3"/>
        <v>32</v>
      </c>
      <c r="P20" s="3">
        <f t="shared" ca="1" si="3"/>
        <v>0</v>
      </c>
      <c r="Q20" s="3">
        <f t="shared" ca="1" si="3"/>
        <v>0</v>
      </c>
    </row>
    <row r="22" spans="1:20" ht="16" x14ac:dyDescent="0.4">
      <c r="A22" s="67" t="s">
        <v>30</v>
      </c>
      <c r="B22" s="15" t="s">
        <v>6</v>
      </c>
      <c r="C22" s="16">
        <v>7</v>
      </c>
      <c r="D22" s="16">
        <v>8</v>
      </c>
      <c r="E22" s="16">
        <v>9</v>
      </c>
      <c r="F22" s="16">
        <v>10</v>
      </c>
      <c r="G22" s="16">
        <v>11</v>
      </c>
      <c r="H22" s="16">
        <v>12</v>
      </c>
      <c r="I22" s="16">
        <v>13</v>
      </c>
      <c r="J22" s="16">
        <v>14</v>
      </c>
      <c r="K22" s="16">
        <v>15</v>
      </c>
      <c r="L22" s="16">
        <v>16</v>
      </c>
      <c r="M22" s="16">
        <v>17</v>
      </c>
      <c r="N22" s="16">
        <v>18</v>
      </c>
      <c r="O22" s="16">
        <v>19</v>
      </c>
      <c r="P22" s="59">
        <v>20</v>
      </c>
      <c r="Q22" s="59">
        <v>21</v>
      </c>
      <c r="S22" s="34" t="s">
        <v>11</v>
      </c>
      <c r="T22" s="29"/>
    </row>
    <row r="23" spans="1:20" x14ac:dyDescent="0.35">
      <c r="A23" s="67"/>
      <c r="B23" s="9" t="s">
        <v>34</v>
      </c>
      <c r="C23" s="10"/>
      <c r="D23" s="58">
        <f ca="1">D20</f>
        <v>40</v>
      </c>
      <c r="E23" s="58">
        <f t="shared" ref="E23:O23" ca="1" si="4">E20</f>
        <v>60</v>
      </c>
      <c r="F23" s="58">
        <f t="shared" ca="1" si="4"/>
        <v>60</v>
      </c>
      <c r="G23" s="58">
        <f t="shared" ca="1" si="4"/>
        <v>48</v>
      </c>
      <c r="H23" s="58">
        <f t="shared" ca="1" si="4"/>
        <v>80</v>
      </c>
      <c r="I23" s="58">
        <f t="shared" ca="1" si="4"/>
        <v>80</v>
      </c>
      <c r="J23" s="58">
        <f t="shared" ca="1" si="4"/>
        <v>48</v>
      </c>
      <c r="K23" s="58">
        <f t="shared" ca="1" si="4"/>
        <v>60</v>
      </c>
      <c r="L23" s="58">
        <f t="shared" ca="1" si="4"/>
        <v>40</v>
      </c>
      <c r="M23" s="58">
        <f t="shared" ca="1" si="4"/>
        <v>60</v>
      </c>
      <c r="N23" s="58">
        <f t="shared" ca="1" si="4"/>
        <v>48</v>
      </c>
      <c r="O23" s="58">
        <f t="shared" ca="1" si="4"/>
        <v>32</v>
      </c>
      <c r="P23" s="65"/>
      <c r="Q23" s="65"/>
      <c r="S23" s="39" t="s">
        <v>12</v>
      </c>
      <c r="T23" s="29">
        <f ca="1">COUNTIF(C27:O27,"&lt;&gt;0")</f>
        <v>9</v>
      </c>
    </row>
    <row r="24" spans="1:20" ht="43.5" x14ac:dyDescent="0.35">
      <c r="A24" s="67"/>
      <c r="B24" s="12" t="s">
        <v>7</v>
      </c>
      <c r="C24" s="3">
        <v>50</v>
      </c>
      <c r="D24" s="13"/>
      <c r="F24" s="13"/>
      <c r="G24" s="2">
        <v>50</v>
      </c>
      <c r="H24" s="2"/>
      <c r="I24" s="2"/>
      <c r="J24" s="2">
        <v>60</v>
      </c>
      <c r="K24" s="2"/>
      <c r="L24" s="2"/>
      <c r="M24" s="2"/>
      <c r="N24" s="2"/>
      <c r="O24" s="2"/>
      <c r="P24" s="61"/>
      <c r="Q24" s="61"/>
      <c r="S24" s="40" t="s">
        <v>13</v>
      </c>
      <c r="T24" s="30">
        <f ca="1">SUM(D25:O25)*$C$4</f>
        <v>4.8000000000000007</v>
      </c>
    </row>
    <row r="25" spans="1:20" x14ac:dyDescent="0.35">
      <c r="A25" s="67"/>
      <c r="B25" s="9" t="s">
        <v>8</v>
      </c>
      <c r="C25" s="58">
        <f>C24</f>
        <v>50</v>
      </c>
      <c r="D25" s="14">
        <f ca="1">IF(C25+D24&gt;D23,C25-D23+D24,0)</f>
        <v>10</v>
      </c>
      <c r="E25" s="14">
        <f ca="1">IF(D25+E24&gt;E23,D25-E23+E24,0)</f>
        <v>0</v>
      </c>
      <c r="F25" s="14">
        <f t="shared" ref="F25:O25" ca="1" si="5">IF(E25+F24&gt;F23,E25-F23+F24,0)</f>
        <v>0</v>
      </c>
      <c r="G25" s="14">
        <f ca="1">IF(F25+G24&gt;G23,F25-G23+G24,0)</f>
        <v>2</v>
      </c>
      <c r="H25" s="14">
        <f t="shared" ca="1" si="5"/>
        <v>0</v>
      </c>
      <c r="I25" s="14">
        <f t="shared" ca="1" si="5"/>
        <v>0</v>
      </c>
      <c r="J25" s="14">
        <f t="shared" ca="1" si="5"/>
        <v>12</v>
      </c>
      <c r="K25" s="14">
        <f t="shared" ca="1" si="5"/>
        <v>0</v>
      </c>
      <c r="L25" s="14">
        <f t="shared" ca="1" si="5"/>
        <v>0</v>
      </c>
      <c r="M25" s="14">
        <f t="shared" ca="1" si="5"/>
        <v>0</v>
      </c>
      <c r="N25" s="14">
        <f t="shared" ca="1" si="5"/>
        <v>0</v>
      </c>
      <c r="O25" s="14">
        <f t="shared" ca="1" si="5"/>
        <v>0</v>
      </c>
      <c r="P25" s="62"/>
      <c r="Q25" s="62"/>
      <c r="S25" s="39" t="s">
        <v>14</v>
      </c>
      <c r="T25" s="31">
        <f ca="1">T23*$C$3</f>
        <v>1350</v>
      </c>
    </row>
    <row r="26" spans="1:20" x14ac:dyDescent="0.35">
      <c r="A26" s="67"/>
      <c r="B26" s="12" t="s">
        <v>9</v>
      </c>
      <c r="C26" s="13"/>
      <c r="D26" s="4">
        <f ca="1">IF(D25&gt;0,0,D23-C25)</f>
        <v>0</v>
      </c>
      <c r="E26" s="4">
        <f ca="1">IF(E25&gt;0,0,E23-D25)</f>
        <v>50</v>
      </c>
      <c r="F26" s="4">
        <f t="shared" ref="F26:O26" ca="1" si="6">IF(F25&gt;0,0,F23-E25)</f>
        <v>60</v>
      </c>
      <c r="G26" s="4">
        <f t="shared" ca="1" si="6"/>
        <v>0</v>
      </c>
      <c r="H26" s="4">
        <f t="shared" ca="1" si="6"/>
        <v>78</v>
      </c>
      <c r="I26" s="4">
        <f t="shared" ca="1" si="6"/>
        <v>80</v>
      </c>
      <c r="J26" s="4">
        <f t="shared" ca="1" si="6"/>
        <v>0</v>
      </c>
      <c r="K26" s="4">
        <f t="shared" ca="1" si="6"/>
        <v>48</v>
      </c>
      <c r="L26" s="4">
        <f t="shared" ca="1" si="6"/>
        <v>40</v>
      </c>
      <c r="M26" s="4">
        <f t="shared" ca="1" si="6"/>
        <v>60</v>
      </c>
      <c r="N26" s="4">
        <f t="shared" ca="1" si="6"/>
        <v>48</v>
      </c>
      <c r="O26" s="4">
        <f t="shared" ca="1" si="6"/>
        <v>32</v>
      </c>
      <c r="P26" s="63"/>
      <c r="Q26" s="63"/>
      <c r="S26" s="35" t="s">
        <v>15</v>
      </c>
      <c r="T26" s="41">
        <f ca="1">T24+T25</f>
        <v>1354.8</v>
      </c>
    </row>
    <row r="27" spans="1:20" x14ac:dyDescent="0.35">
      <c r="A27" s="67"/>
      <c r="B27" s="9" t="s">
        <v>10</v>
      </c>
      <c r="C27" s="20">
        <f ca="1">IF(ISNUMBER(OFFSET(C27,-1,$C$2)),OFFSET(C27,-1,$C$2),0)</f>
        <v>0</v>
      </c>
      <c r="D27" s="20">
        <f ca="1">IF(ISNUMBER(OFFSET(D27,-1,$C$2)),OFFSET(D27,-1,$C$2),0)</f>
        <v>50</v>
      </c>
      <c r="E27" s="20">
        <f t="shared" ref="E27:O27" ca="1" si="7">IF(ISNUMBER(OFFSET(E27,-1,$C$2)),OFFSET(E27,-1,$C$2),0)</f>
        <v>60</v>
      </c>
      <c r="F27" s="20">
        <f t="shared" ca="1" si="7"/>
        <v>0</v>
      </c>
      <c r="G27" s="20">
        <f t="shared" ca="1" si="7"/>
        <v>78</v>
      </c>
      <c r="H27" s="20">
        <f t="shared" ca="1" si="7"/>
        <v>80</v>
      </c>
      <c r="I27" s="20">
        <f t="shared" ca="1" si="7"/>
        <v>0</v>
      </c>
      <c r="J27" s="20">
        <f t="shared" ca="1" si="7"/>
        <v>48</v>
      </c>
      <c r="K27" s="20">
        <f t="shared" ca="1" si="7"/>
        <v>40</v>
      </c>
      <c r="L27" s="20">
        <f t="shared" ca="1" si="7"/>
        <v>60</v>
      </c>
      <c r="M27" s="20">
        <f t="shared" ca="1" si="7"/>
        <v>48</v>
      </c>
      <c r="N27" s="20">
        <f t="shared" ca="1" si="7"/>
        <v>32</v>
      </c>
      <c r="O27" s="20">
        <f t="shared" ca="1" si="7"/>
        <v>0</v>
      </c>
      <c r="P27" s="64"/>
      <c r="Q27" s="64"/>
    </row>
    <row r="29" spans="1:20" ht="16" x14ac:dyDescent="0.4">
      <c r="S29" s="36" t="s">
        <v>11</v>
      </c>
      <c r="T29" s="24"/>
    </row>
    <row r="30" spans="1:20" x14ac:dyDescent="0.35">
      <c r="A30" s="68" t="s">
        <v>31</v>
      </c>
      <c r="B30" s="15" t="s">
        <v>6</v>
      </c>
      <c r="C30" s="16">
        <v>7</v>
      </c>
      <c r="D30" s="16">
        <v>8</v>
      </c>
      <c r="E30" s="16">
        <v>9</v>
      </c>
      <c r="F30" s="16">
        <v>10</v>
      </c>
      <c r="G30" s="16">
        <v>11</v>
      </c>
      <c r="H30" s="16">
        <v>12</v>
      </c>
      <c r="I30" s="16">
        <v>13</v>
      </c>
      <c r="J30" s="16">
        <v>14</v>
      </c>
      <c r="K30" s="16">
        <v>15</v>
      </c>
      <c r="L30" s="16">
        <v>16</v>
      </c>
      <c r="M30" s="16">
        <v>17</v>
      </c>
      <c r="N30" s="16">
        <v>18</v>
      </c>
      <c r="O30" s="16">
        <v>19</v>
      </c>
      <c r="P30" s="59">
        <v>20</v>
      </c>
      <c r="Q30" s="59">
        <v>21</v>
      </c>
      <c r="S30" s="37" t="s">
        <v>25</v>
      </c>
      <c r="T30" s="42">
        <f ca="1">$C$5/$C$7</f>
        <v>54.666666666666664</v>
      </c>
    </row>
    <row r="31" spans="1:20" x14ac:dyDescent="0.35">
      <c r="A31" s="68"/>
      <c r="B31" s="9" t="s">
        <v>34</v>
      </c>
      <c r="C31" s="10"/>
      <c r="D31" s="58">
        <f ca="1">D20</f>
        <v>40</v>
      </c>
      <c r="E31" s="58">
        <f t="shared" ref="E31:O31" ca="1" si="8">E20</f>
        <v>60</v>
      </c>
      <c r="F31" s="58">
        <f t="shared" ca="1" si="8"/>
        <v>60</v>
      </c>
      <c r="G31" s="58">
        <f t="shared" ca="1" si="8"/>
        <v>48</v>
      </c>
      <c r="H31" s="58">
        <f t="shared" ca="1" si="8"/>
        <v>80</v>
      </c>
      <c r="I31" s="58">
        <f t="shared" ca="1" si="8"/>
        <v>80</v>
      </c>
      <c r="J31" s="58">
        <f t="shared" ca="1" si="8"/>
        <v>48</v>
      </c>
      <c r="K31" s="58">
        <f t="shared" ca="1" si="8"/>
        <v>60</v>
      </c>
      <c r="L31" s="58">
        <f t="shared" ca="1" si="8"/>
        <v>40</v>
      </c>
      <c r="M31" s="58">
        <f t="shared" ca="1" si="8"/>
        <v>60</v>
      </c>
      <c r="N31" s="58">
        <f t="shared" ca="1" si="8"/>
        <v>48</v>
      </c>
      <c r="O31" s="58">
        <f t="shared" ca="1" si="8"/>
        <v>32</v>
      </c>
      <c r="P31" s="60"/>
      <c r="Q31" s="60"/>
      <c r="S31" s="37" t="s">
        <v>26</v>
      </c>
      <c r="T31" s="42">
        <f ca="1">$C$6/$C$7</f>
        <v>41.333333333333336</v>
      </c>
    </row>
    <row r="32" spans="1:20" ht="43.5" x14ac:dyDescent="0.35">
      <c r="A32" s="68"/>
      <c r="B32" s="12" t="s">
        <v>7</v>
      </c>
      <c r="C32" s="3">
        <v>50</v>
      </c>
      <c r="D32" s="13"/>
      <c r="F32" s="13"/>
      <c r="G32" s="2">
        <v>50</v>
      </c>
      <c r="H32" s="2"/>
      <c r="I32" s="2"/>
      <c r="J32" s="2">
        <v>60</v>
      </c>
      <c r="K32" s="2"/>
      <c r="L32" s="2"/>
      <c r="M32" s="2"/>
      <c r="N32" s="2"/>
      <c r="O32" s="2"/>
      <c r="P32" s="61"/>
      <c r="Q32" s="61"/>
      <c r="S32" s="37" t="s">
        <v>23</v>
      </c>
      <c r="T32" s="24">
        <f ca="1">ROUNDUP(SQRT(2*T30*$C$3/$C$4),0)</f>
        <v>287</v>
      </c>
    </row>
    <row r="33" spans="1:20" x14ac:dyDescent="0.35">
      <c r="A33" s="68"/>
      <c r="B33" s="9" t="s">
        <v>8</v>
      </c>
      <c r="C33" s="58">
        <f>C32</f>
        <v>50</v>
      </c>
      <c r="D33" s="14">
        <f ca="1">IF(C33+D32&gt;D31,C33+D32-D31,C33+D32+D34-D31)</f>
        <v>10</v>
      </c>
      <c r="E33" s="14">
        <f ca="1">IF(D33+E32&gt;E31,D33+E32-E31,D33+E32+E34-E31)</f>
        <v>237</v>
      </c>
      <c r="F33" s="14">
        <f t="shared" ref="F33:O33" ca="1" si="9">IF(E33+F32&gt;F31,E33+F32-F31,E33+F32+F34-F31)</f>
        <v>177</v>
      </c>
      <c r="G33" s="14">
        <f t="shared" ca="1" si="9"/>
        <v>179</v>
      </c>
      <c r="H33" s="14">
        <f t="shared" ca="1" si="9"/>
        <v>99</v>
      </c>
      <c r="I33" s="14">
        <f t="shared" ca="1" si="9"/>
        <v>19</v>
      </c>
      <c r="J33" s="14">
        <f t="shared" ca="1" si="9"/>
        <v>31</v>
      </c>
      <c r="K33" s="14">
        <f t="shared" ca="1" si="9"/>
        <v>258</v>
      </c>
      <c r="L33" s="14">
        <f t="shared" ca="1" si="9"/>
        <v>218</v>
      </c>
      <c r="M33" s="14">
        <f t="shared" ca="1" si="9"/>
        <v>158</v>
      </c>
      <c r="N33" s="14">
        <f t="shared" ca="1" si="9"/>
        <v>110</v>
      </c>
      <c r="O33" s="14">
        <f t="shared" ca="1" si="9"/>
        <v>78</v>
      </c>
      <c r="P33" s="62"/>
      <c r="Q33" s="62"/>
      <c r="S33" s="37" t="s">
        <v>24</v>
      </c>
      <c r="T33" s="24">
        <f ca="1">ROUNDUP(SQRT(2*T31*$C$3/$C$4),0)</f>
        <v>249</v>
      </c>
    </row>
    <row r="34" spans="1:20" x14ac:dyDescent="0.35">
      <c r="A34" s="68"/>
      <c r="B34" s="12" t="s">
        <v>9</v>
      </c>
      <c r="C34" s="13"/>
      <c r="D34" s="4">
        <f ca="1">IF(C33+D32&gt;D31,0,ROUNDUP(((D31-C33)/$T$32),0)*$T$32)</f>
        <v>0</v>
      </c>
      <c r="E34" s="4">
        <f ca="1">IF(D33+E32&gt;E31,0,ROUNDUP(((E31-D33)/$T$32),0)*$T$32)</f>
        <v>287</v>
      </c>
      <c r="F34" s="4">
        <f t="shared" ref="F34:O34" ca="1" si="10">IF(E33+F32&gt;F31,0,ROUNDUP(((F31-E33)/$T$32),0)*$T$32)</f>
        <v>0</v>
      </c>
      <c r="G34" s="4">
        <f t="shared" ca="1" si="10"/>
        <v>0</v>
      </c>
      <c r="H34" s="4">
        <f t="shared" ca="1" si="10"/>
        <v>0</v>
      </c>
      <c r="I34" s="4">
        <f t="shared" ca="1" si="10"/>
        <v>0</v>
      </c>
      <c r="J34" s="4">
        <f ca="1">IF(I33+J32&gt;J31,0,ROUNDUP(((J31-I33)/$T$32),0)*$T$32)</f>
        <v>0</v>
      </c>
      <c r="K34" s="4">
        <f t="shared" ca="1" si="10"/>
        <v>287</v>
      </c>
      <c r="L34" s="4">
        <f t="shared" ca="1" si="10"/>
        <v>0</v>
      </c>
      <c r="M34" s="4">
        <f t="shared" ca="1" si="10"/>
        <v>0</v>
      </c>
      <c r="N34" s="4">
        <f t="shared" ca="1" si="10"/>
        <v>0</v>
      </c>
      <c r="O34" s="4">
        <f t="shared" ca="1" si="10"/>
        <v>0</v>
      </c>
      <c r="P34" s="63"/>
      <c r="Q34" s="63"/>
      <c r="S34" s="37" t="s">
        <v>12</v>
      </c>
      <c r="T34" s="24">
        <f ca="1">COUNTIF(D34:O34,"&lt;&gt;0")</f>
        <v>2</v>
      </c>
    </row>
    <row r="35" spans="1:20" x14ac:dyDescent="0.35">
      <c r="A35" s="68"/>
      <c r="B35" s="9" t="s">
        <v>10</v>
      </c>
      <c r="C35" s="20">
        <f ca="1">IF(ISNUMBER(OFFSET(C35,-1,$C$2)),OFFSET(C35,-1,$C$2),0)</f>
        <v>0</v>
      </c>
      <c r="D35" s="20">
        <f ca="1">IF(ISNUMBER(OFFSET(D35,-1,$C$2)),OFFSET(D35,-1,$C$2),0)</f>
        <v>287</v>
      </c>
      <c r="E35" s="20">
        <f t="shared" ref="E35:O35" ca="1" si="11">IF(ISNUMBER(OFFSET(E35,-1,$C$2)),OFFSET(E35,-1,$C$2),0)</f>
        <v>0</v>
      </c>
      <c r="F35" s="20">
        <f t="shared" ca="1" si="11"/>
        <v>0</v>
      </c>
      <c r="G35" s="20">
        <f t="shared" ca="1" si="11"/>
        <v>0</v>
      </c>
      <c r="H35" s="20">
        <f t="shared" ca="1" si="11"/>
        <v>0</v>
      </c>
      <c r="I35" s="20">
        <f t="shared" ca="1" si="11"/>
        <v>0</v>
      </c>
      <c r="J35" s="20">
        <f ca="1">IF(ISNUMBER(OFFSET(J35,-1,$C$2)),OFFSET(J35,-1,$C$2),0)</f>
        <v>287</v>
      </c>
      <c r="K35" s="20">
        <f t="shared" ca="1" si="11"/>
        <v>0</v>
      </c>
      <c r="L35" s="20">
        <f t="shared" ca="1" si="11"/>
        <v>0</v>
      </c>
      <c r="M35" s="20">
        <f t="shared" ca="1" si="11"/>
        <v>0</v>
      </c>
      <c r="N35" s="20">
        <f t="shared" ca="1" si="11"/>
        <v>0</v>
      </c>
      <c r="O35" s="20">
        <f t="shared" ca="1" si="11"/>
        <v>0</v>
      </c>
      <c r="P35" s="64"/>
      <c r="Q35" s="64"/>
      <c r="S35" s="37" t="s">
        <v>13</v>
      </c>
      <c r="T35" s="43">
        <f ca="1">SUM(D33:O33)*$C$4</f>
        <v>314.8</v>
      </c>
    </row>
    <row r="36" spans="1:20" x14ac:dyDescent="0.35">
      <c r="S36" s="37" t="s">
        <v>14</v>
      </c>
      <c r="T36" s="43">
        <f ca="1">T34*$C$3</f>
        <v>300</v>
      </c>
    </row>
    <row r="37" spans="1:20" x14ac:dyDescent="0.35">
      <c r="S37" s="38" t="s">
        <v>15</v>
      </c>
      <c r="T37" s="44">
        <f ca="1">T36+T35</f>
        <v>614.79999999999995</v>
      </c>
    </row>
    <row r="41" spans="1:20" ht="16" x14ac:dyDescent="0.4">
      <c r="A41" s="68" t="s">
        <v>32</v>
      </c>
      <c r="B41" s="15" t="s">
        <v>6</v>
      </c>
      <c r="C41" s="16">
        <v>7</v>
      </c>
      <c r="D41" s="16">
        <v>8</v>
      </c>
      <c r="E41" s="16">
        <v>9</v>
      </c>
      <c r="F41" s="16">
        <v>10</v>
      </c>
      <c r="G41" s="16">
        <v>11</v>
      </c>
      <c r="H41" s="16">
        <v>12</v>
      </c>
      <c r="I41" s="16">
        <v>13</v>
      </c>
      <c r="J41" s="16">
        <v>14</v>
      </c>
      <c r="K41" s="16">
        <v>15</v>
      </c>
      <c r="L41" s="16">
        <v>16</v>
      </c>
      <c r="M41" s="16">
        <v>17</v>
      </c>
      <c r="N41" s="16">
        <v>18</v>
      </c>
      <c r="O41" s="16">
        <v>19</v>
      </c>
      <c r="P41" s="59">
        <v>20</v>
      </c>
      <c r="Q41" s="59">
        <v>21</v>
      </c>
      <c r="S41" s="36" t="s">
        <v>11</v>
      </c>
      <c r="T41" s="24"/>
    </row>
    <row r="42" spans="1:20" x14ac:dyDescent="0.35">
      <c r="A42" s="68"/>
      <c r="B42" s="9" t="s">
        <v>34</v>
      </c>
      <c r="C42" s="10"/>
      <c r="D42" s="58">
        <f ca="1">D20</f>
        <v>40</v>
      </c>
      <c r="E42" s="58">
        <f t="shared" ref="E42:O42" ca="1" si="12">E20</f>
        <v>60</v>
      </c>
      <c r="F42" s="58">
        <f t="shared" ca="1" si="12"/>
        <v>60</v>
      </c>
      <c r="G42" s="58">
        <f t="shared" ca="1" si="12"/>
        <v>48</v>
      </c>
      <c r="H42" s="58">
        <f t="shared" ca="1" si="12"/>
        <v>80</v>
      </c>
      <c r="I42" s="58">
        <f t="shared" ca="1" si="12"/>
        <v>80</v>
      </c>
      <c r="J42" s="58">
        <f t="shared" ca="1" si="12"/>
        <v>48</v>
      </c>
      <c r="K42" s="58">
        <f t="shared" ca="1" si="12"/>
        <v>60</v>
      </c>
      <c r="L42" s="58">
        <f t="shared" ca="1" si="12"/>
        <v>40</v>
      </c>
      <c r="M42" s="58">
        <f t="shared" ca="1" si="12"/>
        <v>60</v>
      </c>
      <c r="N42" s="58">
        <f t="shared" ca="1" si="12"/>
        <v>48</v>
      </c>
      <c r="O42" s="58">
        <f t="shared" ca="1" si="12"/>
        <v>32</v>
      </c>
      <c r="P42" s="60"/>
      <c r="Q42" s="60"/>
      <c r="S42" s="37" t="s">
        <v>27</v>
      </c>
      <c r="T42" s="45">
        <f ca="1">T32/T30</f>
        <v>5.25</v>
      </c>
    </row>
    <row r="43" spans="1:20" ht="43.5" x14ac:dyDescent="0.35">
      <c r="A43" s="68"/>
      <c r="B43" s="12" t="s">
        <v>7</v>
      </c>
      <c r="C43" s="3">
        <v>50</v>
      </c>
      <c r="D43" s="13"/>
      <c r="F43" s="13"/>
      <c r="G43" s="2">
        <v>50</v>
      </c>
      <c r="H43" s="2"/>
      <c r="I43" s="2"/>
      <c r="J43" s="2">
        <v>60</v>
      </c>
      <c r="K43" s="2"/>
      <c r="L43" s="2"/>
      <c r="M43" s="2"/>
      <c r="N43" s="2"/>
      <c r="O43" s="2"/>
      <c r="P43" s="61"/>
      <c r="Q43" s="61"/>
      <c r="S43" s="37" t="s">
        <v>28</v>
      </c>
      <c r="T43" s="45">
        <f ca="1">T33/T31</f>
        <v>6.0241935483870961</v>
      </c>
    </row>
    <row r="44" spans="1:20" x14ac:dyDescent="0.35">
      <c r="A44" s="68"/>
      <c r="B44" s="9" t="s">
        <v>8</v>
      </c>
      <c r="C44" s="58">
        <f>C43</f>
        <v>50</v>
      </c>
      <c r="D44" s="14">
        <f ca="1">IF(C44+D43&gt;D42,C44-D42+D43,C44+D43+D45-D42)</f>
        <v>10</v>
      </c>
      <c r="E44" s="14">
        <f ca="1">IF(D44+E43&gt;E42,D44-E42+E43,D44+E43+E45-E42)</f>
        <v>316</v>
      </c>
      <c r="F44" s="14">
        <f t="shared" ref="F44:O44" ca="1" si="13">IF(E44+F43&gt;F42,E44-F42+F43,E44+F43+F45-F42)</f>
        <v>256</v>
      </c>
      <c r="G44" s="14">
        <f t="shared" ca="1" si="13"/>
        <v>258</v>
      </c>
      <c r="H44" s="14">
        <f t="shared" ca="1" si="13"/>
        <v>178</v>
      </c>
      <c r="I44" s="14">
        <f t="shared" ca="1" si="13"/>
        <v>98</v>
      </c>
      <c r="J44" s="14">
        <f t="shared" ca="1" si="13"/>
        <v>110</v>
      </c>
      <c r="K44" s="14">
        <f t="shared" ca="1" si="13"/>
        <v>50</v>
      </c>
      <c r="L44" s="14">
        <f t="shared" ca="1" si="13"/>
        <v>10</v>
      </c>
      <c r="M44" s="14">
        <f t="shared" ca="1" si="13"/>
        <v>80</v>
      </c>
      <c r="N44" s="14">
        <f t="shared" ca="1" si="13"/>
        <v>32</v>
      </c>
      <c r="O44" s="14">
        <f t="shared" ca="1" si="13"/>
        <v>0</v>
      </c>
      <c r="P44" s="62"/>
      <c r="Q44" s="62"/>
      <c r="S44" s="37" t="s">
        <v>29</v>
      </c>
      <c r="T44" s="46">
        <f ca="1">ROUNDUP($T$42,0)</f>
        <v>6</v>
      </c>
    </row>
    <row r="45" spans="1:20" x14ac:dyDescent="0.35">
      <c r="A45" s="68"/>
      <c r="B45" s="12" t="s">
        <v>9</v>
      </c>
      <c r="C45" s="13"/>
      <c r="D45" s="4">
        <f ca="1">IF(C44+D43&gt;=D42,0,SUM(OFFSET(D45,-3,0,,MIN($T$44,COLUMNS(D42:$O$42))))-C44)</f>
        <v>0</v>
      </c>
      <c r="E45" s="4">
        <f ca="1">IF(D44+E43&gt;=E42,0,SUM(OFFSET(E45,-3,0,,MIN($T$44,COLUMNS(E42:$O$42))))-D44)</f>
        <v>366</v>
      </c>
      <c r="F45" s="4">
        <f ca="1">IF(E44+F43&gt;=F42,0,SUM(OFFSET(F45,-3,0,,MIN($T$44,COLUMNS(F42:$O$42))))-E44)</f>
        <v>0</v>
      </c>
      <c r="G45" s="4">
        <f ca="1">IF(F44+G43&gt;=G42,0,SUM(OFFSET(G45,-3,0,,MIN($T$44,COLUMNS(G42:$O$42))))-F44)</f>
        <v>0</v>
      </c>
      <c r="H45" s="4">
        <f ca="1">IF(G44+H43&gt;=H42,0,SUM(OFFSET(H45,-3,0,,MIN($T$44,COLUMNS(H42:$O$42))))-G44)</f>
        <v>0</v>
      </c>
      <c r="I45" s="4">
        <f ca="1">IF(H44+I43&gt;=I42,0,SUM(OFFSET(I45,-3,0,,MIN($T$44,COLUMNS(I42:$O$42))))-H44)</f>
        <v>0</v>
      </c>
      <c r="J45" s="4">
        <f ca="1">IF(I44+J43&gt;=J42,0,SUM(OFFSET(J45,-3,0,,MIN($T$44,COLUMNS(J42:$O$42))))-I44)</f>
        <v>0</v>
      </c>
      <c r="K45" s="4">
        <f ca="1">IF(J44+K43&gt;=K42,0,SUM(OFFSET(K45,-3,0,,MIN($T$44,COLUMNS(K42:$O$42))))-J44)</f>
        <v>0</v>
      </c>
      <c r="L45" s="4">
        <f ca="1">IF(K44+L43&gt;=L42,0,SUM(OFFSET(L45,-3,0,,MIN($T$44,COLUMNS(L42:$O$42))))-K44)</f>
        <v>0</v>
      </c>
      <c r="M45" s="4">
        <f ca="1">IF(L44+M43&gt;=M42,0,SUM(OFFSET(M45,-3,0,,MIN($T$44,COLUMNS(M42:$O$42))))-L44)</f>
        <v>130</v>
      </c>
      <c r="N45" s="4">
        <f ca="1">IF(M44+N43&gt;=N42,0,SUM(OFFSET(N45,-3,0,,MIN($T$44,COLUMNS(N42:$O$42))))-M44)</f>
        <v>0</v>
      </c>
      <c r="O45" s="4">
        <f ca="1">IF(N44+O43&gt;=O42,0,SUM(OFFSET(O45,-3,0,,MIN($T$44,COLUMNS(O42:$O$42))))-N44)</f>
        <v>0</v>
      </c>
      <c r="P45" s="63"/>
      <c r="Q45" s="63"/>
      <c r="S45" s="37" t="s">
        <v>12</v>
      </c>
      <c r="T45" s="24">
        <f ca="1">COUNTIF(D45:O45,"&lt;&gt;0")</f>
        <v>2</v>
      </c>
    </row>
    <row r="46" spans="1:20" x14ac:dyDescent="0.35">
      <c r="A46" s="68"/>
      <c r="B46" s="9" t="s">
        <v>10</v>
      </c>
      <c r="C46" s="20">
        <f ca="1">IF(ISNUMBER(OFFSET(C46,-1,$C$2)),OFFSET(C46,-1,$C$2),0)</f>
        <v>0</v>
      </c>
      <c r="D46" s="20">
        <f ca="1">IF(ISNUMBER(OFFSET(D46,-1,$C$2)),OFFSET(D46,-1,$C$2),0)</f>
        <v>366</v>
      </c>
      <c r="E46" s="20">
        <f t="shared" ref="E46:O46" ca="1" si="14">IF(ISNUMBER(OFFSET(E46,-1,$C$2)),OFFSET(E46,-1,$C$2),0)</f>
        <v>0</v>
      </c>
      <c r="F46" s="20">
        <f t="shared" ca="1" si="14"/>
        <v>0</v>
      </c>
      <c r="G46" s="20">
        <f t="shared" ca="1" si="14"/>
        <v>0</v>
      </c>
      <c r="H46" s="20">
        <f t="shared" ca="1" si="14"/>
        <v>0</v>
      </c>
      <c r="I46" s="20">
        <f t="shared" ca="1" si="14"/>
        <v>0</v>
      </c>
      <c r="J46" s="20">
        <f t="shared" ca="1" si="14"/>
        <v>0</v>
      </c>
      <c r="K46" s="20">
        <f t="shared" ca="1" si="14"/>
        <v>0</v>
      </c>
      <c r="L46" s="20">
        <f t="shared" ca="1" si="14"/>
        <v>130</v>
      </c>
      <c r="M46" s="20">
        <f t="shared" ca="1" si="14"/>
        <v>0</v>
      </c>
      <c r="N46" s="20">
        <f t="shared" ca="1" si="14"/>
        <v>0</v>
      </c>
      <c r="O46" s="20">
        <f t="shared" ca="1" si="14"/>
        <v>0</v>
      </c>
      <c r="P46" s="64"/>
      <c r="Q46" s="64"/>
      <c r="S46" s="37" t="s">
        <v>13</v>
      </c>
      <c r="T46" s="43">
        <f ca="1">SUM(E44:Q44)*$C$4</f>
        <v>277.60000000000002</v>
      </c>
    </row>
    <row r="47" spans="1:20" x14ac:dyDescent="0.35">
      <c r="S47" s="37" t="s">
        <v>14</v>
      </c>
      <c r="T47" s="43">
        <f ca="1">T45*$C$3</f>
        <v>300</v>
      </c>
    </row>
    <row r="48" spans="1:20" x14ac:dyDescent="0.35">
      <c r="S48" s="38" t="s">
        <v>15</v>
      </c>
      <c r="T48" s="44">
        <f ca="1">T47+T46</f>
        <v>577.6</v>
      </c>
    </row>
  </sheetData>
  <mergeCells count="4">
    <mergeCell ref="A22:A27"/>
    <mergeCell ref="A30:A35"/>
    <mergeCell ref="A41:A46"/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ANASTASIA-ARETI MICHIOTI</dc:creator>
  <cp:lastModifiedBy>Charoula Kousiatza</cp:lastModifiedBy>
  <dcterms:created xsi:type="dcterms:W3CDTF">2024-11-17T20:16:44Z</dcterms:created>
  <dcterms:modified xsi:type="dcterms:W3CDTF">2025-12-17T11:28:15Z</dcterms:modified>
</cp:coreProperties>
</file>