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ropbox\UNIPI\Courses\UNIPI\Undergraduate\Summer\QuantitativeMethods\Eclass\Dagoumas\"/>
    </mc:Choice>
  </mc:AlternateContent>
  <bookViews>
    <workbookView xWindow="0" yWindow="0" windowWidth="18900" windowHeight="13938" tabRatio="500" xr2:uid="{00000000-000D-0000-FFFF-FFFF00000000}"/>
  </bookViews>
  <sheets>
    <sheet name="ElegxosMesisTimis" sheetId="1" r:id="rId1"/>
    <sheet name="Z-elegxos" sheetId="3" r:id="rId2"/>
    <sheet name="t-elegxos" sheetId="4" r:id="rId3"/>
    <sheet name="SygkrisiMeswnOrwn" sheetId="2" r:id="rId4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1" l="1"/>
  <c r="M16" i="1"/>
  <c r="I13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2" i="1"/>
  <c r="I12" i="1"/>
  <c r="M18" i="1"/>
  <c r="N18" i="1"/>
  <c r="I15" i="1"/>
  <c r="J33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K31" i="1"/>
  <c r="K32" i="1"/>
  <c r="K25" i="1"/>
  <c r="K26" i="1"/>
  <c r="K27" i="1"/>
  <c r="K28" i="1"/>
  <c r="J25" i="1"/>
  <c r="J27" i="1"/>
  <c r="I25" i="1"/>
  <c r="I26" i="1"/>
  <c r="I27" i="1"/>
  <c r="I20" i="1"/>
  <c r="F12" i="2"/>
  <c r="F6" i="2"/>
  <c r="G6" i="2"/>
  <c r="H6" i="2"/>
  <c r="F5" i="2"/>
  <c r="F7" i="2"/>
  <c r="G5" i="2"/>
  <c r="G7" i="2"/>
  <c r="H7" i="2"/>
  <c r="H8" i="2"/>
  <c r="F24" i="2"/>
  <c r="H14" i="2"/>
  <c r="F27" i="2"/>
  <c r="F28" i="2"/>
  <c r="F23" i="2"/>
  <c r="F26" i="2"/>
  <c r="F25" i="2"/>
  <c r="G14" i="2"/>
  <c r="G15" i="2"/>
  <c r="G8" i="2"/>
  <c r="G17" i="2"/>
  <c r="H15" i="2"/>
  <c r="H17" i="2"/>
  <c r="F14" i="2"/>
  <c r="F15" i="2"/>
  <c r="F8" i="2"/>
  <c r="F17" i="2"/>
  <c r="G16" i="2"/>
  <c r="H16" i="2"/>
  <c r="F16" i="2"/>
  <c r="J35" i="1"/>
  <c r="J36" i="1"/>
  <c r="J37" i="1"/>
  <c r="I35" i="1"/>
  <c r="I36" i="1"/>
  <c r="I37" i="1"/>
  <c r="I34" i="1"/>
  <c r="I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27" authorId="0" shapeId="0" xr:uid="{00000000-0006-0000-0000-000001000000}">
      <text>
        <r>
          <rPr>
            <sz val="9"/>
            <color indexed="81"/>
            <rFont val="Calibri"/>
            <family val="2"/>
          </rPr>
          <t>¨Ελεγχος αν η μέση τιμή του δείγματος (κελί Ι13) είναι εντός των upper και lower critical values</t>
        </r>
      </text>
    </comment>
    <comment ref="I37" authorId="0" shapeId="0" xr:uid="{00000000-0006-0000-0000-000002000000}">
      <text>
        <r>
          <rPr>
            <sz val="9"/>
            <color indexed="81"/>
            <rFont val="Calibri"/>
            <family val="2"/>
          </rPr>
          <t xml:space="preserve">Έλεγχος αν το p-value είναι &gt;=0.05 (που είναι το significance level που έχουμε επιλέξει, κελί Ι19)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12" authorId="0" shapeId="0" xr:uid="{00000000-0006-0000-0300-000001000000}">
      <text>
        <r>
          <rPr>
            <sz val="9"/>
            <color indexed="81"/>
            <rFont val="Calibri"/>
            <family val="2"/>
          </rPr>
          <t xml:space="preserve"> To significance level είναι 1-0.95, που είναι το διάστημα εμπιστοσύνης (κελί F11)</t>
        </r>
      </text>
    </comment>
    <comment ref="F28" authorId="0" shapeId="0" xr:uid="{00000000-0006-0000-0300-000002000000}">
      <text>
        <r>
          <rPr>
            <sz val="9"/>
            <color indexed="81"/>
            <rFont val="Calibri"/>
            <family val="2"/>
          </rPr>
          <t xml:space="preserve">Έλεγχος αν το p-value είναι &gt;=0.05 (που είναι το significance level που έχουμε επιλέξει, κελί F12)
</t>
        </r>
      </text>
    </comment>
  </commentList>
</comments>
</file>

<file path=xl/sharedStrings.xml><?xml version="1.0" encoding="utf-8"?>
<sst xmlns="http://schemas.openxmlformats.org/spreadsheetml/2006/main" count="72" uniqueCount="49">
  <si>
    <t>Standard Deviation</t>
  </si>
  <si>
    <t>Standard Error</t>
  </si>
  <si>
    <t>Descriptive Statistics</t>
  </si>
  <si>
    <t>Significance level</t>
  </si>
  <si>
    <t>average=50</t>
  </si>
  <si>
    <t>average&gt;=50</t>
  </si>
  <si>
    <t>average&lt;=50</t>
  </si>
  <si>
    <t>Critical value</t>
  </si>
  <si>
    <t>p-value</t>
  </si>
  <si>
    <t>Μέγεθος</t>
  </si>
  <si>
    <t>Μέση τιμή</t>
  </si>
  <si>
    <t>Υποτιθέμενη μέση τιμή</t>
  </si>
  <si>
    <t>Τυποποιημένη τιμή</t>
  </si>
  <si>
    <t>Βαθμοί ελευθερίας</t>
  </si>
  <si>
    <t>Υποτιθέμενη διαφορά</t>
  </si>
  <si>
    <t>"Αποδοχή" Μηδενικής Υπόθεσης</t>
  </si>
  <si>
    <t>Διαστήματα εμπιστοσύνης</t>
  </si>
  <si>
    <t>Μηδενική Υπόθεση</t>
  </si>
  <si>
    <t>Αποτελέσματα ελέγχου</t>
  </si>
  <si>
    <t>Διαφορά  μέσων τιμών= 0</t>
  </si>
  <si>
    <t>Διαφορά</t>
  </si>
  <si>
    <t>Πωλήσεις</t>
  </si>
  <si>
    <t>Κατάστημα</t>
  </si>
  <si>
    <t>Προιόν</t>
  </si>
  <si>
    <t>Προιόν 1</t>
  </si>
  <si>
    <t>Προιόν 2</t>
  </si>
  <si>
    <t>Π.χ. Ένα Supermarket πουλάει το επώνυμο προιόν 1 στα μισά της καταστήματα και θέλει να δει αν, μη επιτρέποντας το επώνυμο προιόν 1 στα άλλα μισά καταστήματα αλλά μόνο το προιόν ιδιωτικής ετικέτας 2, τότε το προιόν 2 ιδίας ετικέτας έχει τις ίδιες πωλήσεις</t>
  </si>
  <si>
    <t>Παρτίδα</t>
  </si>
  <si>
    <t>Ελαττωματικά</t>
  </si>
  <si>
    <t>Θέλουμε να ελέγξουμε αν η νέα διαδικασία παραγωγής των προιόντων έχει μειώσει τον αριθμό των ελλαττωματικών προιόντων. Ελέγχω ένα τυχαία δείγμα 25 παρτίδων</t>
  </si>
  <si>
    <t>Έλεγχος t</t>
  </si>
  <si>
    <r>
      <rPr>
        <u/>
        <sz val="12"/>
        <color theme="1"/>
        <rFont val="Calibri"/>
        <family val="2"/>
        <scheme val="minor"/>
      </rPr>
      <t>Γνωρίζω</t>
    </r>
    <r>
      <rPr>
        <sz val="12"/>
        <color theme="1"/>
        <rFont val="Calibri"/>
        <family val="2"/>
        <scheme val="minor"/>
      </rPr>
      <t xml:space="preserve"> την τυπική απόκλιση σ του πληθυσμού </t>
    </r>
  </si>
  <si>
    <t>Standard Deviation (s)</t>
  </si>
  <si>
    <t>Έλεγχος Ζ</t>
  </si>
  <si>
    <t>Παράδειγμα: Κατά τη μαζική παραγωγή ενός προιόντος, παρουσιάζεται ένας αριθμός ελλαττωματικών προιόντων (π.χ. Με μέση τιμή = 50 και τυπική απόκλιση σ)</t>
  </si>
  <si>
    <t>Έλεγχος (Z ή t) για τον μέσο μ ενός πληθυσμού</t>
  </si>
  <si>
    <t>Διάστημα εμπιστοσύνης</t>
  </si>
  <si>
    <t>Από τον ΠΙΝΑΚΑ 3 (σελίδες 399-400) επιλέγω την κριτική τιμή της κατανομής t</t>
  </si>
  <si>
    <t>Upper critical value</t>
  </si>
  <si>
    <t>Lower critical value</t>
  </si>
  <si>
    <t>Critical value approach</t>
  </si>
  <si>
    <t>P-value approach</t>
  </si>
  <si>
    <t>ta/2 (για δίπλευρο έλεγχο)</t>
  </si>
  <si>
    <t>ta (για μονόπλευρο  έλεγχο)</t>
  </si>
  <si>
    <t>Standard Error (s/√n)</t>
  </si>
  <si>
    <t xml:space="preserve">Παράδειγμα: Μια αλυσίδα καταστημάτων προωθεί 2 προιόντα και θέλει να δει αν αυτά πωλούν το ίδιο. </t>
  </si>
  <si>
    <r>
      <rPr>
        <u/>
        <sz val="12"/>
        <color theme="1"/>
        <rFont val="Calibri"/>
        <family val="2"/>
        <scheme val="minor"/>
      </rPr>
      <t xml:space="preserve">Δεν γνωρίζω </t>
    </r>
    <r>
      <rPr>
        <sz val="12"/>
        <color theme="1"/>
        <rFont val="Calibri"/>
        <family val="2"/>
        <scheme val="minor"/>
      </rPr>
      <t>τυπική απόκλιση του πληθυσμού, οπότε χρησιμοποιώ τυπική απόκλιση s του δείγματος</t>
    </r>
  </si>
  <si>
    <t>Manual υπολογισμός standard deviation</t>
  </si>
  <si>
    <t>τυπική απόκλιση πληθυσμού (σ)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</si>
</sst>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9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9" fontId="0" fillId="2" borderId="1" xfId="0" applyNumberFormat="1" applyFill="1" applyBorder="1"/>
    <xf numFmtId="9" fontId="0" fillId="0" borderId="1" xfId="0" applyNumberFormat="1" applyBorder="1"/>
    <xf numFmtId="0" fontId="0" fillId="0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0" fillId="0" borderId="0" xfId="0" applyBorder="1"/>
    <xf numFmtId="165" fontId="0" fillId="0" borderId="0" xfId="0" applyNumberFormat="1" applyBorder="1"/>
    <xf numFmtId="0" fontId="0" fillId="0" borderId="1" xfId="0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/>
    <xf numFmtId="2" fontId="0" fillId="2" borderId="0" xfId="0" applyNumberFormat="1" applyFill="1"/>
    <xf numFmtId="0" fontId="1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12700</xdr:colOff>
      <xdr:row>3</xdr:row>
      <xdr:rowOff>38100</xdr:rowOff>
    </xdr:from>
    <xdr:to>
      <xdr:col>14</xdr:col>
      <xdr:colOff>0</xdr:colOff>
      <xdr:row>5</xdr:row>
      <xdr:rowOff>177800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609600"/>
          <a:ext cx="1168400" cy="520700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6</xdr:row>
      <xdr:rowOff>38100</xdr:rowOff>
    </xdr:from>
    <xdr:to>
      <xdr:col>14</xdr:col>
      <xdr:colOff>0</xdr:colOff>
      <xdr:row>8</xdr:row>
      <xdr:rowOff>165100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9000" y="1181100"/>
          <a:ext cx="1143000" cy="50800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</xdr:colOff>
      <xdr:row>23</xdr:row>
      <xdr:rowOff>114300</xdr:rowOff>
    </xdr:from>
    <xdr:to>
      <xdr:col>7</xdr:col>
      <xdr:colOff>9535</xdr:colOff>
      <xdr:row>24</xdr:row>
      <xdr:rowOff>266700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86300" y="4495800"/>
          <a:ext cx="771535" cy="330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26328</xdr:colOff>
      <xdr:row>25</xdr:row>
      <xdr:rowOff>0</xdr:rowOff>
    </xdr:from>
    <xdr:to>
      <xdr:col>6</xdr:col>
      <xdr:colOff>787399</xdr:colOff>
      <xdr:row>25</xdr:row>
      <xdr:rowOff>342900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49128" y="4864100"/>
          <a:ext cx="761071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404813</xdr:colOff>
      <xdr:row>25</xdr:row>
      <xdr:rowOff>24082</xdr:rowOff>
    </xdr:from>
    <xdr:to>
      <xdr:col>13</xdr:col>
      <xdr:colOff>1165754</xdr:colOff>
      <xdr:row>27</xdr:row>
      <xdr:rowOff>80046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96021" y="5228436"/>
          <a:ext cx="3081337" cy="635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254000</xdr:colOff>
      <xdr:row>40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32500" cy="76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139700</xdr:colOff>
      <xdr:row>39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92700" cy="759460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0</xdr:rowOff>
    </xdr:from>
    <xdr:to>
      <xdr:col>13</xdr:col>
      <xdr:colOff>482600</xdr:colOff>
      <xdr:row>40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0" y="0"/>
          <a:ext cx="5575300" cy="76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E9" zoomScale="144" zoomScaleNormal="290" workbookViewId="0">
      <selection activeCell="M19" sqref="M19"/>
    </sheetView>
  </sheetViews>
  <sheetFormatPr defaultColWidth="10.75" defaultRowHeight="15.6" x14ac:dyDescent="0.6"/>
  <cols>
    <col min="1" max="2" width="15.09765625" customWidth="1"/>
    <col min="3" max="3" width="5.5" customWidth="1"/>
    <col min="4" max="5" width="15.09765625" customWidth="1"/>
    <col min="6" max="6" width="3.34765625" customWidth="1"/>
    <col min="8" max="8" width="29.59765625" customWidth="1"/>
    <col min="10" max="10" width="12.09765625" customWidth="1"/>
    <col min="11" max="11" width="12.34765625" hidden="1" customWidth="1"/>
    <col min="12" max="12" width="5.34765625" customWidth="1"/>
    <col min="13" max="13" width="25.09765625" customWidth="1"/>
    <col min="14" max="14" width="15.5" customWidth="1"/>
  </cols>
  <sheetData>
    <row r="1" spans="1:19" x14ac:dyDescent="0.6">
      <c r="A1" s="42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x14ac:dyDescent="0.6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4" spans="1:19" x14ac:dyDescent="0.6">
      <c r="A4" s="26" t="s">
        <v>33</v>
      </c>
      <c r="B4" s="29" t="s">
        <v>31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  <c r="N4" s="39"/>
    </row>
    <row r="5" spans="1:19" x14ac:dyDescent="0.6">
      <c r="A5" s="27"/>
      <c r="B5" s="32"/>
      <c r="C5" s="33"/>
      <c r="D5" s="33"/>
      <c r="E5" s="33"/>
      <c r="F5" s="33"/>
      <c r="G5" s="34"/>
      <c r="H5" s="34"/>
      <c r="I5" s="34"/>
      <c r="J5" s="34"/>
      <c r="K5" s="34"/>
      <c r="L5" s="34"/>
      <c r="M5" s="35"/>
      <c r="N5" s="39"/>
    </row>
    <row r="6" spans="1:19" x14ac:dyDescent="0.6">
      <c r="A6" s="28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  <c r="N6" s="39"/>
    </row>
    <row r="7" spans="1:19" x14ac:dyDescent="0.6">
      <c r="A7" s="26" t="s">
        <v>30</v>
      </c>
      <c r="B7" s="29" t="s">
        <v>46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N7" s="39"/>
    </row>
    <row r="8" spans="1:19" x14ac:dyDescent="0.6">
      <c r="A8" s="27"/>
      <c r="B8" s="32"/>
      <c r="C8" s="33"/>
      <c r="D8" s="33"/>
      <c r="E8" s="33"/>
      <c r="F8" s="33"/>
      <c r="G8" s="34"/>
      <c r="H8" s="34"/>
      <c r="I8" s="34"/>
      <c r="J8" s="34"/>
      <c r="K8" s="34"/>
      <c r="L8" s="34"/>
      <c r="M8" s="35"/>
      <c r="N8" s="39"/>
    </row>
    <row r="9" spans="1:19" x14ac:dyDescent="0.6">
      <c r="A9" s="28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  <c r="N9" s="39"/>
    </row>
    <row r="11" spans="1:19" ht="28" customHeight="1" x14ac:dyDescent="0.6">
      <c r="A11" s="3" t="s">
        <v>27</v>
      </c>
      <c r="B11" s="3" t="s">
        <v>28</v>
      </c>
      <c r="C11" s="21"/>
      <c r="D11" s="40" t="s">
        <v>47</v>
      </c>
      <c r="E11" s="41"/>
      <c r="F11" s="23"/>
      <c r="H11" s="16" t="s">
        <v>2</v>
      </c>
    </row>
    <row r="12" spans="1:19" x14ac:dyDescent="0.6">
      <c r="A12" s="1">
        <v>1</v>
      </c>
      <c r="B12" s="2">
        <v>54</v>
      </c>
      <c r="C12" s="18"/>
      <c r="D12" s="1">
        <f>B12-I$13</f>
        <v>8.5200000000000031</v>
      </c>
      <c r="E12" s="22">
        <f>D12^2</f>
        <v>72.590400000000059</v>
      </c>
      <c r="F12" s="19"/>
      <c r="H12" s="1" t="s">
        <v>9</v>
      </c>
      <c r="I12" s="1">
        <f>COUNT(B12:B36)</f>
        <v>25</v>
      </c>
    </row>
    <row r="13" spans="1:19" x14ac:dyDescent="0.6">
      <c r="A13" s="1">
        <v>2</v>
      </c>
      <c r="B13" s="2">
        <v>21</v>
      </c>
      <c r="C13" s="18"/>
      <c r="D13" s="1">
        <f t="shared" ref="D13:D36" si="0">B13-I$13</f>
        <v>-24.479999999999997</v>
      </c>
      <c r="E13" s="22">
        <f t="shared" ref="E13:E36" si="1">D13^2</f>
        <v>599.27039999999988</v>
      </c>
      <c r="F13" s="19"/>
      <c r="G13" s="18"/>
      <c r="H13" s="1" t="s">
        <v>10</v>
      </c>
      <c r="I13" s="1">
        <f>AVERAGE(B12:B36)</f>
        <v>45.48</v>
      </c>
    </row>
    <row r="14" spans="1:19" x14ac:dyDescent="0.6">
      <c r="A14" s="1">
        <v>3</v>
      </c>
      <c r="B14" s="2">
        <v>56</v>
      </c>
      <c r="C14" s="18"/>
      <c r="D14" s="1">
        <f t="shared" si="0"/>
        <v>10.520000000000003</v>
      </c>
      <c r="E14" s="22">
        <f t="shared" si="1"/>
        <v>110.67040000000007</v>
      </c>
      <c r="F14" s="19"/>
      <c r="H14" s="1" t="s">
        <v>32</v>
      </c>
      <c r="I14" s="5">
        <f>STDEV(B12:B36)</f>
        <v>12.669254121691612</v>
      </c>
    </row>
    <row r="15" spans="1:19" x14ac:dyDescent="0.6">
      <c r="A15" s="1">
        <v>4</v>
      </c>
      <c r="B15" s="2">
        <v>42</v>
      </c>
      <c r="C15" s="18"/>
      <c r="D15" s="1">
        <f t="shared" si="0"/>
        <v>-3.4799999999999969</v>
      </c>
      <c r="E15" s="22">
        <f t="shared" si="1"/>
        <v>12.110399999999979</v>
      </c>
      <c r="F15" s="19"/>
      <c r="H15" s="1" t="s">
        <v>44</v>
      </c>
      <c r="I15" s="5">
        <f>I14/SQRT(I12)</f>
        <v>2.5338508243383222</v>
      </c>
      <c r="M15" t="s">
        <v>48</v>
      </c>
    </row>
    <row r="16" spans="1:19" x14ac:dyDescent="0.6">
      <c r="A16" s="1">
        <v>5</v>
      </c>
      <c r="B16" s="2">
        <v>63</v>
      </c>
      <c r="C16" s="18"/>
      <c r="D16" s="1">
        <f t="shared" si="0"/>
        <v>17.520000000000003</v>
      </c>
      <c r="E16" s="22">
        <f t="shared" si="1"/>
        <v>306.95040000000012</v>
      </c>
      <c r="F16" s="19"/>
      <c r="M16" s="25">
        <f>I14</f>
        <v>12.669254121691612</v>
      </c>
    </row>
    <row r="17" spans="1:14" x14ac:dyDescent="0.6">
      <c r="A17" s="1">
        <v>6</v>
      </c>
      <c r="B17" s="2">
        <v>45</v>
      </c>
      <c r="C17" s="18"/>
      <c r="D17" s="1">
        <f t="shared" si="0"/>
        <v>-0.47999999999999687</v>
      </c>
      <c r="E17" s="22">
        <f t="shared" si="1"/>
        <v>0.230399999999997</v>
      </c>
      <c r="F17" s="19"/>
      <c r="H17" s="1" t="s">
        <v>35</v>
      </c>
      <c r="M17" t="s">
        <v>33</v>
      </c>
      <c r="N17" t="s">
        <v>30</v>
      </c>
    </row>
    <row r="18" spans="1:14" x14ac:dyDescent="0.6">
      <c r="A18" s="1">
        <v>7</v>
      </c>
      <c r="B18" s="2">
        <v>54</v>
      </c>
      <c r="C18" s="18"/>
      <c r="D18" s="1">
        <f t="shared" si="0"/>
        <v>8.5200000000000031</v>
      </c>
      <c r="E18" s="22">
        <f t="shared" si="1"/>
        <v>72.590400000000059</v>
      </c>
      <c r="F18" s="19"/>
      <c r="H18" s="2" t="s">
        <v>11</v>
      </c>
      <c r="I18" s="2">
        <v>50</v>
      </c>
      <c r="M18">
        <f>(I13-I18)/(M16/SQRT(I12))</f>
        <v>-1.7838461351332056</v>
      </c>
      <c r="N18">
        <f>(I13-I18)/(I14/SQRT(I12))</f>
        <v>-1.7838461351332056</v>
      </c>
    </row>
    <row r="19" spans="1:14" x14ac:dyDescent="0.6">
      <c r="A19" s="1">
        <v>8</v>
      </c>
      <c r="B19" s="2">
        <v>42</v>
      </c>
      <c r="C19" s="18"/>
      <c r="D19" s="1">
        <f t="shared" si="0"/>
        <v>-3.4799999999999969</v>
      </c>
      <c r="E19" s="22">
        <f t="shared" si="1"/>
        <v>12.110399999999979</v>
      </c>
      <c r="F19" s="19"/>
      <c r="H19" s="2" t="s">
        <v>3</v>
      </c>
      <c r="I19" s="2">
        <v>0.05</v>
      </c>
    </row>
    <row r="20" spans="1:14" x14ac:dyDescent="0.6">
      <c r="A20" s="1">
        <v>9</v>
      </c>
      <c r="B20" s="2">
        <v>67</v>
      </c>
      <c r="C20" s="18"/>
      <c r="D20" s="1">
        <f t="shared" si="0"/>
        <v>21.520000000000003</v>
      </c>
      <c r="E20" s="22">
        <f t="shared" si="1"/>
        <v>463.11040000000014</v>
      </c>
      <c r="F20" s="19"/>
      <c r="H20" s="12" t="s">
        <v>36</v>
      </c>
      <c r="I20" s="14">
        <f>1-I19</f>
        <v>0.95</v>
      </c>
      <c r="N20" s="4"/>
    </row>
    <row r="21" spans="1:14" x14ac:dyDescent="0.6">
      <c r="A21" s="1">
        <v>10</v>
      </c>
      <c r="B21" s="2">
        <v>38</v>
      </c>
      <c r="C21" s="18"/>
      <c r="D21" s="1">
        <f t="shared" si="0"/>
        <v>-7.4799999999999969</v>
      </c>
      <c r="E21" s="22">
        <f t="shared" si="1"/>
        <v>55.950399999999952</v>
      </c>
      <c r="F21" s="19"/>
    </row>
    <row r="22" spans="1:14" x14ac:dyDescent="0.6">
      <c r="A22" s="1">
        <v>11</v>
      </c>
      <c r="B22" s="2">
        <v>40</v>
      </c>
      <c r="C22" s="18"/>
      <c r="D22" s="1">
        <f t="shared" si="0"/>
        <v>-5.4799999999999969</v>
      </c>
      <c r="E22" s="22">
        <f t="shared" si="1"/>
        <v>30.030399999999965</v>
      </c>
      <c r="F22" s="19"/>
      <c r="H22" s="1" t="s">
        <v>18</v>
      </c>
    </row>
    <row r="23" spans="1:14" x14ac:dyDescent="0.6">
      <c r="A23" s="1">
        <v>12</v>
      </c>
      <c r="B23" s="2">
        <v>25</v>
      </c>
      <c r="C23" s="18"/>
      <c r="D23" s="1">
        <f t="shared" si="0"/>
        <v>-20.479999999999997</v>
      </c>
      <c r="E23" s="22">
        <f t="shared" si="1"/>
        <v>419.43039999999985</v>
      </c>
      <c r="F23" s="19"/>
      <c r="H23" s="2" t="s">
        <v>17</v>
      </c>
      <c r="I23" s="10" t="s">
        <v>4</v>
      </c>
      <c r="J23" s="10" t="s">
        <v>5</v>
      </c>
      <c r="K23" s="10" t="s">
        <v>6</v>
      </c>
      <c r="M23" s="1" t="s">
        <v>37</v>
      </c>
    </row>
    <row r="24" spans="1:14" ht="14.1" customHeight="1" x14ac:dyDescent="0.6">
      <c r="A24" s="1">
        <v>13</v>
      </c>
      <c r="B24" s="2">
        <v>58</v>
      </c>
      <c r="C24" s="18"/>
      <c r="D24" s="1">
        <f t="shared" si="0"/>
        <v>12.520000000000003</v>
      </c>
      <c r="E24" s="22">
        <f t="shared" si="1"/>
        <v>156.75040000000007</v>
      </c>
      <c r="F24" s="19"/>
      <c r="H24" s="16" t="s">
        <v>40</v>
      </c>
      <c r="K24" s="1"/>
      <c r="M24" s="1" t="s">
        <v>42</v>
      </c>
      <c r="N24" s="2">
        <v>2.06</v>
      </c>
    </row>
    <row r="25" spans="1:14" ht="24" customHeight="1" x14ac:dyDescent="0.6">
      <c r="A25" s="1">
        <v>14</v>
      </c>
      <c r="B25" s="2">
        <v>52</v>
      </c>
      <c r="C25" s="18"/>
      <c r="D25" s="1">
        <f t="shared" si="0"/>
        <v>6.5200000000000031</v>
      </c>
      <c r="E25" s="22">
        <f t="shared" si="1"/>
        <v>42.51040000000004</v>
      </c>
      <c r="F25" s="19"/>
      <c r="H25" s="20" t="s">
        <v>39</v>
      </c>
      <c r="I25" s="5">
        <f>I$18-N$24*I$15</f>
        <v>44.780267301863056</v>
      </c>
      <c r="J25" s="5">
        <f>I18-N25*I15</f>
        <v>45.672182792030142</v>
      </c>
      <c r="K25" s="5">
        <f>I18+TINV(2*I19,I12-1)*I15</f>
        <v>54.335119968524168</v>
      </c>
      <c r="M25" s="1" t="s">
        <v>43</v>
      </c>
      <c r="N25" s="2">
        <v>1.708</v>
      </c>
    </row>
    <row r="26" spans="1:14" ht="30" customHeight="1" x14ac:dyDescent="0.6">
      <c r="A26" s="1">
        <v>15</v>
      </c>
      <c r="B26" s="2">
        <v>58</v>
      </c>
      <c r="C26" s="18"/>
      <c r="D26" s="1">
        <f t="shared" si="0"/>
        <v>12.520000000000003</v>
      </c>
      <c r="E26" s="22">
        <f t="shared" si="1"/>
        <v>156.75040000000007</v>
      </c>
      <c r="F26" s="19"/>
      <c r="H26" s="20" t="s">
        <v>38</v>
      </c>
      <c r="I26" s="5">
        <f>I$18+N$24*I$15</f>
        <v>55.219732698136944</v>
      </c>
      <c r="J26" s="1"/>
      <c r="K26" s="5">
        <f>(I13-I18)/I15</f>
        <v>-1.7838461351332056</v>
      </c>
    </row>
    <row r="27" spans="1:14" x14ac:dyDescent="0.6">
      <c r="A27" s="1">
        <v>16</v>
      </c>
      <c r="B27" s="2">
        <v>48</v>
      </c>
      <c r="C27" s="18"/>
      <c r="D27" s="1">
        <f t="shared" si="0"/>
        <v>2.5200000000000031</v>
      </c>
      <c r="E27" s="22">
        <f t="shared" si="1"/>
        <v>6.3504000000000156</v>
      </c>
      <c r="F27" s="19"/>
      <c r="H27" s="1" t="s">
        <v>15</v>
      </c>
      <c r="I27" s="7" t="str">
        <f>IF(AND(I13&gt;=I25,I13&lt;=I26),"YES","NO")</f>
        <v>YES</v>
      </c>
      <c r="J27" s="7" t="str">
        <f>IF(I13&gt;=J25,"YES","NO")</f>
        <v>NO</v>
      </c>
      <c r="K27" s="9">
        <f>TDIST(ABS(K26),I12-1,1)</f>
        <v>4.3549850425965105E-2</v>
      </c>
    </row>
    <row r="28" spans="1:14" x14ac:dyDescent="0.6">
      <c r="A28" s="1">
        <v>17</v>
      </c>
      <c r="B28" s="2">
        <v>43</v>
      </c>
      <c r="C28" s="18"/>
      <c r="D28" s="1">
        <f t="shared" si="0"/>
        <v>-2.4799999999999969</v>
      </c>
      <c r="E28" s="22">
        <f t="shared" si="1"/>
        <v>6.1503999999999843</v>
      </c>
      <c r="F28" s="19"/>
      <c r="K28" s="7" t="str">
        <f>IF(K27&gt;$I19,"YES","NO")</f>
        <v>NO</v>
      </c>
    </row>
    <row r="29" spans="1:14" x14ac:dyDescent="0.6">
      <c r="A29" s="1">
        <v>18</v>
      </c>
      <c r="B29" s="2">
        <v>61</v>
      </c>
      <c r="C29" s="18"/>
      <c r="D29" s="1">
        <f t="shared" si="0"/>
        <v>15.520000000000003</v>
      </c>
      <c r="E29" s="22">
        <f t="shared" si="1"/>
        <v>240.8704000000001</v>
      </c>
      <c r="F29" s="19"/>
      <c r="M29" s="4"/>
      <c r="N29" s="4"/>
    </row>
    <row r="30" spans="1:14" x14ac:dyDescent="0.6">
      <c r="A30" s="1">
        <v>19</v>
      </c>
      <c r="B30" s="2">
        <v>58</v>
      </c>
      <c r="C30" s="18"/>
      <c r="D30" s="1">
        <f t="shared" si="0"/>
        <v>12.520000000000003</v>
      </c>
      <c r="E30" s="22">
        <f t="shared" si="1"/>
        <v>156.75040000000007</v>
      </c>
      <c r="F30" s="19"/>
      <c r="K30" s="1"/>
    </row>
    <row r="31" spans="1:14" x14ac:dyDescent="0.6">
      <c r="A31" s="1">
        <v>20</v>
      </c>
      <c r="B31" s="2">
        <v>28</v>
      </c>
      <c r="C31" s="18"/>
      <c r="D31" s="1">
        <f t="shared" si="0"/>
        <v>-17.479999999999997</v>
      </c>
      <c r="E31" s="22">
        <f t="shared" si="1"/>
        <v>305.55039999999991</v>
      </c>
      <c r="F31" s="19"/>
      <c r="K31" s="5">
        <f>I18+N25*I15</f>
        <v>54.327817207969858</v>
      </c>
    </row>
    <row r="32" spans="1:14" x14ac:dyDescent="0.6">
      <c r="A32" s="1">
        <v>21</v>
      </c>
      <c r="B32" s="2">
        <v>36</v>
      </c>
      <c r="C32" s="18"/>
      <c r="D32" s="1">
        <f t="shared" si="0"/>
        <v>-9.4799999999999969</v>
      </c>
      <c r="E32" s="22">
        <f t="shared" si="1"/>
        <v>89.870399999999947</v>
      </c>
      <c r="F32" s="19"/>
      <c r="H32" s="17" t="s">
        <v>41</v>
      </c>
      <c r="K32" s="7" t="str">
        <f>IF(I13&lt;=K31,"YES","NO")</f>
        <v>YES</v>
      </c>
    </row>
    <row r="33" spans="1:10" x14ac:dyDescent="0.6">
      <c r="A33" s="1">
        <v>22</v>
      </c>
      <c r="B33" s="2">
        <v>49</v>
      </c>
      <c r="C33" s="18"/>
      <c r="D33" s="1">
        <f t="shared" si="0"/>
        <v>3.5200000000000031</v>
      </c>
      <c r="E33" s="22">
        <f t="shared" si="1"/>
        <v>12.390400000000023</v>
      </c>
      <c r="F33" s="19"/>
      <c r="H33" s="1" t="s">
        <v>39</v>
      </c>
      <c r="I33" s="5">
        <f>I18-TINV(I19,I12-1)*I15</f>
        <v>44.770388928268147</v>
      </c>
      <c r="J33" s="5">
        <f>I18-TINV(2*I19,I12-1)*I15</f>
        <v>45.664880031475832</v>
      </c>
    </row>
    <row r="34" spans="1:10" x14ac:dyDescent="0.6">
      <c r="A34" s="1">
        <v>23</v>
      </c>
      <c r="B34" s="2">
        <v>39</v>
      </c>
      <c r="C34" s="18"/>
      <c r="D34" s="1">
        <f t="shared" si="0"/>
        <v>-6.4799999999999969</v>
      </c>
      <c r="E34" s="22">
        <f t="shared" si="1"/>
        <v>41.990399999999958</v>
      </c>
      <c r="F34" s="19"/>
      <c r="H34" s="1" t="s">
        <v>38</v>
      </c>
      <c r="I34" s="5">
        <f>I18+TINV(I19,I12-1)*I15</f>
        <v>55.229611071731853</v>
      </c>
      <c r="J34" s="1"/>
    </row>
    <row r="35" spans="1:10" x14ac:dyDescent="0.6">
      <c r="A35" s="1">
        <v>24</v>
      </c>
      <c r="B35" s="2">
        <v>31</v>
      </c>
      <c r="C35" s="18"/>
      <c r="D35" s="1">
        <f t="shared" si="0"/>
        <v>-14.479999999999997</v>
      </c>
      <c r="E35" s="22">
        <f t="shared" si="1"/>
        <v>209.67039999999992</v>
      </c>
      <c r="F35" s="19"/>
      <c r="H35" s="1" t="s">
        <v>12</v>
      </c>
      <c r="I35" s="5">
        <f>(I13-I18)/I15</f>
        <v>-1.7838461351332056</v>
      </c>
      <c r="J35" s="5">
        <f>(I13-I18)/I15</f>
        <v>-1.7838461351332056</v>
      </c>
    </row>
    <row r="36" spans="1:10" x14ac:dyDescent="0.6">
      <c r="A36" s="1">
        <v>25</v>
      </c>
      <c r="B36" s="2">
        <v>29</v>
      </c>
      <c r="C36" s="18"/>
      <c r="D36" s="1">
        <f t="shared" si="0"/>
        <v>-16.479999999999997</v>
      </c>
      <c r="E36" s="22">
        <f t="shared" si="1"/>
        <v>271.59039999999987</v>
      </c>
      <c r="F36" s="19"/>
      <c r="H36" s="1" t="s">
        <v>8</v>
      </c>
      <c r="I36" s="5">
        <f>TDIST(ABS(I35),I12-1,2)</f>
        <v>8.7099700851930209E-2</v>
      </c>
      <c r="J36" s="9">
        <f>TDIST(ABS(J35),I12-1,1)</f>
        <v>4.3549850425965105E-2</v>
      </c>
    </row>
    <row r="37" spans="1:10" x14ac:dyDescent="0.6">
      <c r="E37" s="22">
        <f>SUM(E12:E36)</f>
        <v>3852.24</v>
      </c>
      <c r="F37" s="19"/>
      <c r="H37" s="1" t="s">
        <v>15</v>
      </c>
      <c r="I37" s="7" t="str">
        <f>IF(I36&gt;$I19,"YES","NO")</f>
        <v>YES</v>
      </c>
      <c r="J37" s="7" t="str">
        <f>IF(J36&gt;$I19,"YES","NO")</f>
        <v>NO</v>
      </c>
    </row>
    <row r="38" spans="1:10" x14ac:dyDescent="0.6">
      <c r="E38" s="22">
        <f>E37/(I12-1)</f>
        <v>160.51</v>
      </c>
      <c r="F38" s="19"/>
    </row>
    <row r="39" spans="1:10" x14ac:dyDescent="0.6">
      <c r="D39" s="1" t="s">
        <v>0</v>
      </c>
      <c r="E39" s="5">
        <f>SQRT(E38)</f>
        <v>12.669254121691615</v>
      </c>
      <c r="F39" s="24"/>
    </row>
  </sheetData>
  <mergeCells count="9">
    <mergeCell ref="A7:A9"/>
    <mergeCell ref="B7:M9"/>
    <mergeCell ref="N7:N9"/>
    <mergeCell ref="D11:E11"/>
    <mergeCell ref="A1:S1"/>
    <mergeCell ref="A2:S2"/>
    <mergeCell ref="A4:A6"/>
    <mergeCell ref="B4:M6"/>
    <mergeCell ref="N4:N6"/>
  </mergeCells>
  <pageMargins left="0.75" right="0.75" top="1" bottom="1" header="0.5" footer="0.5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7" sqref="J7"/>
    </sheetView>
  </sheetViews>
  <sheetFormatPr defaultColWidth="10.75" defaultRowHeight="15.6" x14ac:dyDescent="0.6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23" sqref="O23"/>
    </sheetView>
  </sheetViews>
  <sheetFormatPr defaultColWidth="10.75" defaultRowHeight="15.6" x14ac:dyDescent="0.6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workbookViewId="0">
      <selection activeCell="F11" sqref="F11"/>
    </sheetView>
  </sheetViews>
  <sheetFormatPr defaultColWidth="10.75" defaultRowHeight="15.6" x14ac:dyDescent="0.6"/>
  <cols>
    <col min="5" max="5" width="29.09765625" customWidth="1"/>
    <col min="6" max="6" width="24" customWidth="1"/>
    <col min="7" max="7" width="18" customWidth="1"/>
    <col min="8" max="8" width="13.59765625" customWidth="1"/>
  </cols>
  <sheetData>
    <row r="1" spans="1:8" x14ac:dyDescent="0.6">
      <c r="A1" t="s">
        <v>45</v>
      </c>
    </row>
    <row r="2" spans="1:8" x14ac:dyDescent="0.6">
      <c r="A2" t="s">
        <v>26</v>
      </c>
    </row>
    <row r="4" spans="1:8" x14ac:dyDescent="0.6">
      <c r="A4" s="10" t="s">
        <v>22</v>
      </c>
      <c r="B4" s="10" t="s">
        <v>21</v>
      </c>
      <c r="C4" s="10" t="s">
        <v>23</v>
      </c>
      <c r="E4" s="6" t="s">
        <v>2</v>
      </c>
      <c r="F4" s="8" t="s">
        <v>24</v>
      </c>
      <c r="G4" s="8" t="s">
        <v>25</v>
      </c>
      <c r="H4" s="15" t="s">
        <v>20</v>
      </c>
    </row>
    <row r="5" spans="1:8" x14ac:dyDescent="0.6">
      <c r="A5" s="1">
        <v>1</v>
      </c>
      <c r="B5" s="1">
        <v>169</v>
      </c>
      <c r="C5" s="1">
        <v>1</v>
      </c>
      <c r="E5" s="1" t="s">
        <v>9</v>
      </c>
      <c r="F5" s="1">
        <f>COUNT(C5:C24)</f>
        <v>20</v>
      </c>
      <c r="G5" s="1">
        <f>COUNT(C25:C44)</f>
        <v>20</v>
      </c>
      <c r="H5" s="1"/>
    </row>
    <row r="6" spans="1:8" x14ac:dyDescent="0.6">
      <c r="A6" s="1">
        <v>2</v>
      </c>
      <c r="B6" s="1">
        <v>242</v>
      </c>
      <c r="C6" s="1">
        <v>1</v>
      </c>
      <c r="E6" s="1" t="s">
        <v>10</v>
      </c>
      <c r="F6" s="1">
        <f>AVERAGE(B5:B24)</f>
        <v>205.05</v>
      </c>
      <c r="G6" s="1">
        <f>AVERAGE(B25:B44)</f>
        <v>201.15</v>
      </c>
      <c r="H6" s="1">
        <f>F6-G6</f>
        <v>3.9000000000000057</v>
      </c>
    </row>
    <row r="7" spans="1:8" x14ac:dyDescent="0.6">
      <c r="A7" s="1">
        <v>3</v>
      </c>
      <c r="B7" s="1">
        <v>175</v>
      </c>
      <c r="C7" s="1">
        <v>1</v>
      </c>
      <c r="E7" s="1" t="s">
        <v>0</v>
      </c>
      <c r="F7" s="5">
        <f>STDEV(B5:B24)</f>
        <v>30.051666036660013</v>
      </c>
      <c r="G7" s="5">
        <f>STDEV(B25:B44)</f>
        <v>20.93165570437079</v>
      </c>
      <c r="H7" s="5">
        <f>SQRT(((F5-1)*F7^2+(G5-1)*G7^2)/(F5+G5-2))</f>
        <v>25.896301300622675</v>
      </c>
    </row>
    <row r="8" spans="1:8" x14ac:dyDescent="0.6">
      <c r="A8" s="1">
        <v>4</v>
      </c>
      <c r="B8" s="1">
        <v>253</v>
      </c>
      <c r="C8" s="1">
        <v>1</v>
      </c>
      <c r="E8" s="1" t="s">
        <v>1</v>
      </c>
      <c r="F8" s="5">
        <f>F7/SQRT(F5)</f>
        <v>6.719756809509347</v>
      </c>
      <c r="G8" s="5">
        <f>G7/SQRT(G5)</f>
        <v>4.6804605036594324</v>
      </c>
      <c r="H8" s="5">
        <f>H7*SQRT(1/F5+1/G5)</f>
        <v>8.1891295083948439</v>
      </c>
    </row>
    <row r="9" spans="1:8" x14ac:dyDescent="0.6">
      <c r="A9" s="1">
        <v>5</v>
      </c>
      <c r="B9" s="1">
        <v>236</v>
      </c>
      <c r="C9" s="1">
        <v>1</v>
      </c>
    </row>
    <row r="10" spans="1:8" x14ac:dyDescent="0.6">
      <c r="A10" s="1">
        <v>6</v>
      </c>
      <c r="B10" s="1">
        <v>158</v>
      </c>
      <c r="C10" s="1">
        <v>1</v>
      </c>
    </row>
    <row r="11" spans="1:8" x14ac:dyDescent="0.6">
      <c r="A11" s="1">
        <v>7</v>
      </c>
      <c r="B11" s="1">
        <v>231</v>
      </c>
      <c r="C11" s="1">
        <v>1</v>
      </c>
      <c r="E11" s="2" t="s">
        <v>16</v>
      </c>
      <c r="F11" s="13">
        <v>0.95</v>
      </c>
    </row>
    <row r="12" spans="1:8" x14ac:dyDescent="0.6">
      <c r="A12" s="1">
        <v>8</v>
      </c>
      <c r="B12" s="1">
        <v>205</v>
      </c>
      <c r="C12" s="1">
        <v>1</v>
      </c>
      <c r="E12" s="1" t="s">
        <v>3</v>
      </c>
      <c r="F12" s="14">
        <f>1-F11</f>
        <v>5.0000000000000044E-2</v>
      </c>
    </row>
    <row r="13" spans="1:8" x14ac:dyDescent="0.6">
      <c r="A13" s="1">
        <v>9</v>
      </c>
      <c r="B13" s="1">
        <v>169</v>
      </c>
      <c r="C13" s="1">
        <v>1</v>
      </c>
      <c r="F13" s="8" t="s">
        <v>24</v>
      </c>
      <c r="G13" s="8" t="s">
        <v>25</v>
      </c>
      <c r="H13" s="15" t="s">
        <v>20</v>
      </c>
    </row>
    <row r="14" spans="1:8" x14ac:dyDescent="0.6">
      <c r="A14" s="1">
        <v>10</v>
      </c>
      <c r="B14" s="1">
        <v>178</v>
      </c>
      <c r="C14" s="1">
        <v>1</v>
      </c>
      <c r="E14" s="1" t="s">
        <v>13</v>
      </c>
      <c r="F14" s="1">
        <f>F5-1</f>
        <v>19</v>
      </c>
      <c r="G14" s="1">
        <f>G5-1</f>
        <v>19</v>
      </c>
      <c r="H14" s="1">
        <f>F5+G5-2</f>
        <v>38</v>
      </c>
    </row>
    <row r="15" spans="1:8" x14ac:dyDescent="0.6">
      <c r="A15" s="1">
        <v>11</v>
      </c>
      <c r="B15" s="1">
        <v>200</v>
      </c>
      <c r="C15" s="1">
        <v>1</v>
      </c>
      <c r="E15" s="1" t="s">
        <v>12</v>
      </c>
      <c r="F15" s="5">
        <f>TINV(1-$F$11,F14)</f>
        <v>2.0930240544083087</v>
      </c>
      <c r="G15" s="5">
        <f>TINV(1-$F$11,G14)</f>
        <v>2.0930240544083087</v>
      </c>
      <c r="H15" s="5">
        <f>TINV(1-$F$11,H14)</f>
        <v>2.0243941639119702</v>
      </c>
    </row>
    <row r="16" spans="1:8" x14ac:dyDescent="0.6">
      <c r="A16" s="11">
        <v>12</v>
      </c>
      <c r="B16" s="12">
        <v>200</v>
      </c>
      <c r="C16" s="1">
        <v>1</v>
      </c>
      <c r="E16" s="1" t="s">
        <v>39</v>
      </c>
      <c r="F16" s="5">
        <f>F6-F15*F8</f>
        <v>190.98538735792292</v>
      </c>
      <c r="G16" s="5">
        <f>G6-G15*G8</f>
        <v>191.35368358013278</v>
      </c>
      <c r="H16" s="5">
        <f>H6-H15*H8</f>
        <v>-12.67802598431382</v>
      </c>
    </row>
    <row r="17" spans="1:8" x14ac:dyDescent="0.6">
      <c r="A17" s="1">
        <v>13</v>
      </c>
      <c r="B17" s="12">
        <v>229</v>
      </c>
      <c r="C17" s="1">
        <v>1</v>
      </c>
      <c r="E17" s="1" t="s">
        <v>38</v>
      </c>
      <c r="F17" s="5">
        <f>F6+F15*F8</f>
        <v>219.11461264207711</v>
      </c>
      <c r="G17" s="5">
        <f>G6+G15*G8</f>
        <v>210.94631641986723</v>
      </c>
      <c r="H17" s="5">
        <f>H6+H15*H8</f>
        <v>20.478025984313831</v>
      </c>
    </row>
    <row r="18" spans="1:8" x14ac:dyDescent="0.6">
      <c r="A18" s="1">
        <v>14</v>
      </c>
      <c r="B18" s="12">
        <v>230</v>
      </c>
      <c r="C18" s="1">
        <v>1</v>
      </c>
    </row>
    <row r="19" spans="1:8" x14ac:dyDescent="0.6">
      <c r="A19" s="1">
        <v>15</v>
      </c>
      <c r="B19" s="12">
        <v>193</v>
      </c>
      <c r="C19" s="1">
        <v>1</v>
      </c>
      <c r="E19" s="2" t="s">
        <v>17</v>
      </c>
      <c r="F19" s="2" t="s">
        <v>19</v>
      </c>
    </row>
    <row r="20" spans="1:8" x14ac:dyDescent="0.6">
      <c r="A20" s="1">
        <v>16</v>
      </c>
      <c r="B20" s="12">
        <v>234</v>
      </c>
      <c r="C20" s="1">
        <v>1</v>
      </c>
      <c r="E20" s="2" t="s">
        <v>14</v>
      </c>
      <c r="F20" s="2">
        <v>0</v>
      </c>
    </row>
    <row r="21" spans="1:8" x14ac:dyDescent="0.6">
      <c r="A21" s="11">
        <v>17</v>
      </c>
      <c r="B21" s="12">
        <v>218</v>
      </c>
      <c r="C21" s="1">
        <v>1</v>
      </c>
    </row>
    <row r="22" spans="1:8" x14ac:dyDescent="0.6">
      <c r="A22" s="1">
        <v>18</v>
      </c>
      <c r="B22" s="12">
        <v>211</v>
      </c>
      <c r="C22" s="1">
        <v>1</v>
      </c>
      <c r="E22" s="2" t="s">
        <v>18</v>
      </c>
    </row>
    <row r="23" spans="1:8" x14ac:dyDescent="0.6">
      <c r="A23" s="1">
        <v>19</v>
      </c>
      <c r="B23" s="12">
        <v>218</v>
      </c>
      <c r="C23" s="1">
        <v>1</v>
      </c>
      <c r="E23" s="1" t="s">
        <v>7</v>
      </c>
      <c r="F23" s="5">
        <f>TINV(F12,H14)</f>
        <v>2.0243941639119702</v>
      </c>
    </row>
    <row r="24" spans="1:8" x14ac:dyDescent="0.6">
      <c r="A24" s="1">
        <v>20</v>
      </c>
      <c r="B24" s="12">
        <v>152</v>
      </c>
      <c r="C24" s="1">
        <v>1</v>
      </c>
      <c r="E24" s="1" t="s">
        <v>12</v>
      </c>
      <c r="F24" s="5">
        <f>(H6-F20)/H8</f>
        <v>0.4762410944902063</v>
      </c>
    </row>
    <row r="25" spans="1:8" x14ac:dyDescent="0.6">
      <c r="A25" s="12">
        <v>62</v>
      </c>
      <c r="B25" s="1">
        <v>228</v>
      </c>
      <c r="C25" s="12">
        <v>2</v>
      </c>
      <c r="E25" s="1" t="s">
        <v>39</v>
      </c>
      <c r="F25" s="5">
        <f>F20-F23*H8</f>
        <v>-16.578025984313825</v>
      </c>
    </row>
    <row r="26" spans="1:8" x14ac:dyDescent="0.6">
      <c r="A26" s="12">
        <v>63</v>
      </c>
      <c r="B26" s="1">
        <v>241</v>
      </c>
      <c r="C26" s="12">
        <v>2</v>
      </c>
      <c r="E26" s="1" t="s">
        <v>38</v>
      </c>
      <c r="F26" s="5">
        <f>F20+F23*H8</f>
        <v>16.578025984313825</v>
      </c>
    </row>
    <row r="27" spans="1:8" x14ac:dyDescent="0.6">
      <c r="A27" s="12">
        <v>64</v>
      </c>
      <c r="B27" s="1">
        <v>167</v>
      </c>
      <c r="C27" s="12">
        <v>2</v>
      </c>
      <c r="E27" s="1" t="s">
        <v>8</v>
      </c>
      <c r="F27" s="5">
        <f>TDIST(ABS(F24),H14,2)</f>
        <v>0.6366295674314395</v>
      </c>
    </row>
    <row r="28" spans="1:8" x14ac:dyDescent="0.6">
      <c r="A28" s="12">
        <v>65</v>
      </c>
      <c r="B28" s="1">
        <v>189</v>
      </c>
      <c r="C28" s="12">
        <v>2</v>
      </c>
      <c r="E28" s="1" t="s">
        <v>15</v>
      </c>
      <c r="F28" s="7" t="str">
        <f>IF(F27&gt;F12,"YES","NO")</f>
        <v>YES</v>
      </c>
    </row>
    <row r="29" spans="1:8" x14ac:dyDescent="0.6">
      <c r="A29" s="12">
        <v>66</v>
      </c>
      <c r="B29" s="1">
        <v>191</v>
      </c>
      <c r="C29" s="12">
        <v>2</v>
      </c>
    </row>
    <row r="30" spans="1:8" x14ac:dyDescent="0.6">
      <c r="A30" s="12">
        <v>67</v>
      </c>
      <c r="B30" s="1">
        <v>224</v>
      </c>
      <c r="C30" s="12">
        <v>2</v>
      </c>
    </row>
    <row r="31" spans="1:8" x14ac:dyDescent="0.6">
      <c r="A31" s="12">
        <v>68</v>
      </c>
      <c r="B31" s="1">
        <v>151</v>
      </c>
      <c r="C31" s="12">
        <v>2</v>
      </c>
    </row>
    <row r="32" spans="1:8" x14ac:dyDescent="0.6">
      <c r="A32" s="12">
        <v>69</v>
      </c>
      <c r="B32" s="1">
        <v>220</v>
      </c>
      <c r="C32" s="12">
        <v>2</v>
      </c>
    </row>
    <row r="33" spans="1:3" x14ac:dyDescent="0.6">
      <c r="A33" s="12">
        <v>70</v>
      </c>
      <c r="B33" s="1">
        <v>202</v>
      </c>
      <c r="C33" s="12">
        <v>2</v>
      </c>
    </row>
    <row r="34" spans="1:3" x14ac:dyDescent="0.6">
      <c r="A34" s="12">
        <v>71</v>
      </c>
      <c r="B34" s="1">
        <v>220</v>
      </c>
      <c r="C34" s="12">
        <v>2</v>
      </c>
    </row>
    <row r="35" spans="1:3" x14ac:dyDescent="0.6">
      <c r="A35" s="12">
        <v>72</v>
      </c>
      <c r="B35" s="1">
        <v>184</v>
      </c>
      <c r="C35" s="12">
        <v>2</v>
      </c>
    </row>
    <row r="36" spans="1:3" x14ac:dyDescent="0.6">
      <c r="A36" s="12">
        <v>73</v>
      </c>
      <c r="B36" s="1">
        <v>205</v>
      </c>
      <c r="C36" s="12">
        <v>2</v>
      </c>
    </row>
    <row r="37" spans="1:3" x14ac:dyDescent="0.6">
      <c r="A37" s="12">
        <v>74</v>
      </c>
      <c r="B37" s="1">
        <v>216</v>
      </c>
      <c r="C37" s="12">
        <v>2</v>
      </c>
    </row>
    <row r="38" spans="1:3" x14ac:dyDescent="0.6">
      <c r="A38" s="1">
        <v>75</v>
      </c>
      <c r="B38" s="1">
        <v>201</v>
      </c>
      <c r="C38" s="12">
        <v>2</v>
      </c>
    </row>
    <row r="39" spans="1:3" x14ac:dyDescent="0.6">
      <c r="A39" s="1">
        <v>76</v>
      </c>
      <c r="B39" s="1">
        <v>208</v>
      </c>
      <c r="C39" s="12">
        <v>2</v>
      </c>
    </row>
    <row r="40" spans="1:3" x14ac:dyDescent="0.6">
      <c r="A40" s="1">
        <v>77</v>
      </c>
      <c r="B40" s="1">
        <v>187</v>
      </c>
      <c r="C40" s="12">
        <v>2</v>
      </c>
    </row>
    <row r="41" spans="1:3" x14ac:dyDescent="0.6">
      <c r="A41" s="1">
        <v>78</v>
      </c>
      <c r="B41" s="1">
        <v>197</v>
      </c>
      <c r="C41" s="12">
        <v>2</v>
      </c>
    </row>
    <row r="42" spans="1:3" x14ac:dyDescent="0.6">
      <c r="A42" s="1">
        <v>79</v>
      </c>
      <c r="B42" s="1">
        <v>197</v>
      </c>
      <c r="C42" s="12">
        <v>2</v>
      </c>
    </row>
    <row r="43" spans="1:3" x14ac:dyDescent="0.6">
      <c r="A43" s="1">
        <v>80</v>
      </c>
      <c r="B43" s="1">
        <v>195</v>
      </c>
      <c r="C43" s="12">
        <v>2</v>
      </c>
    </row>
    <row r="44" spans="1:3" x14ac:dyDescent="0.6">
      <c r="A44" s="1">
        <v>81</v>
      </c>
      <c r="B44" s="1">
        <v>200</v>
      </c>
      <c r="C44" s="12">
        <v>2</v>
      </c>
    </row>
  </sheetData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ElegxosMesisTimis</vt:lpstr>
      <vt:lpstr>Z-elegxos</vt:lpstr>
      <vt:lpstr>t-elegxos</vt:lpstr>
      <vt:lpstr>SygkrisiMeswnOrwn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2015-05-10T19:33:35Z</dcterms:created>
  <dcterms:modified xsi:type="dcterms:W3CDTF">2017-11-23T12:26:08Z</dcterms:modified>
</cp:coreProperties>
</file>