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INDUSTRIAL ECONOMICS\2026\"/>
    </mc:Choice>
  </mc:AlternateContent>
  <xr:revisionPtr revIDLastSave="0" documentId="8_{5E4DD261-56F5-4306-B438-1979A99AEA0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" i="1" l="1"/>
  <c r="H5" i="1"/>
  <c r="H7" i="1" s="1"/>
  <c r="H12" i="1" s="1"/>
  <c r="G6" i="1"/>
  <c r="G5" i="1"/>
  <c r="G7" i="1" s="1"/>
  <c r="G12" i="1" s="1"/>
  <c r="F6" i="1"/>
  <c r="F5" i="1"/>
  <c r="F7" i="1" s="1"/>
  <c r="F12" i="1" s="1"/>
  <c r="K22" i="1" l="1"/>
  <c r="J22" i="1"/>
  <c r="I22" i="1"/>
  <c r="H22" i="1"/>
  <c r="G22" i="1"/>
  <c r="C18" i="1"/>
  <c r="C5" i="1"/>
  <c r="C6" i="1"/>
  <c r="C9" i="1"/>
  <c r="C10" i="1"/>
  <c r="C11" i="1"/>
  <c r="B28" i="1" s="1"/>
  <c r="B29" i="1" s="1"/>
  <c r="C12" i="1"/>
  <c r="C13" i="1"/>
  <c r="B27" i="1" s="1"/>
  <c r="C14" i="1"/>
  <c r="C16" i="1"/>
  <c r="C3" i="1"/>
  <c r="B22" i="1"/>
  <c r="H9" i="1" l="1"/>
  <c r="G9" i="1"/>
  <c r="F9" i="1"/>
  <c r="B31" i="1"/>
  <c r="C24" i="1"/>
  <c r="C23" i="1"/>
  <c r="B30" i="1"/>
  <c r="G8" i="1" l="1"/>
  <c r="H8" i="1"/>
  <c r="F8" i="1"/>
  <c r="F13" i="1"/>
  <c r="F10" i="1"/>
  <c r="G13" i="1"/>
  <c r="G10" i="1"/>
  <c r="G14" i="1" s="1"/>
  <c r="H13" i="1"/>
  <c r="H10" i="1"/>
  <c r="H14" i="1" s="1"/>
  <c r="B32" i="1"/>
  <c r="K23" i="1" l="1"/>
  <c r="K24" i="1" s="1"/>
  <c r="J23" i="1"/>
  <c r="J24" i="1" s="1"/>
  <c r="I23" i="1"/>
  <c r="I24" i="1" s="1"/>
  <c r="H23" i="1"/>
  <c r="H24" i="1" s="1"/>
  <c r="G23" i="1"/>
  <c r="G24" i="1" s="1"/>
  <c r="F14" i="1"/>
  <c r="B34" i="1"/>
  <c r="B33" i="1"/>
</calcChain>
</file>

<file path=xl/sharedStrings.xml><?xml version="1.0" encoding="utf-8"?>
<sst xmlns="http://schemas.openxmlformats.org/spreadsheetml/2006/main" count="53" uniqueCount="45">
  <si>
    <t>Παροχές σε εργαζόμενους</t>
  </si>
  <si>
    <t>Αποσβέσεις</t>
  </si>
  <si>
    <t>Αναλώσεις υλικών και υπηρεσιών</t>
  </si>
  <si>
    <t>Χρηματοοικονομικά Έσοδα</t>
  </si>
  <si>
    <t>Χρηματοοικονομικά Έξοδα</t>
  </si>
  <si>
    <t>ASK</t>
  </si>
  <si>
    <t>RPK</t>
  </si>
  <si>
    <t>RASK</t>
  </si>
  <si>
    <t>Passenger Yield</t>
  </si>
  <si>
    <t>CASK</t>
  </si>
  <si>
    <t>Σύνολο Εξόδων</t>
  </si>
  <si>
    <t>Καύσιμα Αεροσκαφών</t>
  </si>
  <si>
    <t>Revenue</t>
  </si>
  <si>
    <t>Load Factor</t>
  </si>
  <si>
    <t>CASK - Fuel Costs</t>
  </si>
  <si>
    <t>Fleet</t>
  </si>
  <si>
    <t>Domestic</t>
  </si>
  <si>
    <t>International</t>
  </si>
  <si>
    <t>VC</t>
  </si>
  <si>
    <t>VC per Unit</t>
  </si>
  <si>
    <t>Ποσά σε χιλ. €</t>
  </si>
  <si>
    <t>Ποσά σε €</t>
  </si>
  <si>
    <t>Φόρος Εισοδήματος</t>
  </si>
  <si>
    <t>Gross Profit Margin</t>
  </si>
  <si>
    <t>Break Even Sales</t>
  </si>
  <si>
    <t>Price per Unit</t>
  </si>
  <si>
    <t>Break Even Passengers</t>
  </si>
  <si>
    <t>Total Passengers</t>
  </si>
  <si>
    <t>Fixed Costs</t>
  </si>
  <si>
    <t>Variable Costs</t>
  </si>
  <si>
    <t xml:space="preserve">BE Domestic Passengers </t>
  </si>
  <si>
    <t>BE International Passengers</t>
  </si>
  <si>
    <t>Σενάρια</t>
  </si>
  <si>
    <t>Πτήσεις εσωτερικού</t>
  </si>
  <si>
    <t>Πτήσεις εξωτερικού</t>
  </si>
  <si>
    <t>Best Case</t>
  </si>
  <si>
    <t>Average</t>
  </si>
  <si>
    <t>Worst Case</t>
  </si>
  <si>
    <t>Domestic Passengers</t>
  </si>
  <si>
    <t>International Passengers</t>
  </si>
  <si>
    <t>FC'  (+5%)</t>
  </si>
  <si>
    <t>FC' per Unit</t>
  </si>
  <si>
    <t>Break Even Price</t>
  </si>
  <si>
    <t>Sensitivity Analysis to Break Even Costs - Best Case Senario</t>
  </si>
  <si>
    <t>Total Flights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</si>
</sst>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€-2]\ #,##0.00"/>
    <numFmt numFmtId="165" formatCode="[$€-2]\ #,##0.0000"/>
    <numFmt numFmtId="166" formatCode="#,##0.0000"/>
    <numFmt numFmtId="167" formatCode="0.000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right"/>
    </xf>
    <xf numFmtId="4" fontId="0" fillId="0" borderId="0" xfId="0" applyNumberFormat="1" applyAlignment="1">
      <alignment horizontal="right"/>
    </xf>
    <xf numFmtId="9" fontId="0" fillId="0" borderId="0" xfId="1" applyFont="1"/>
    <xf numFmtId="4" fontId="0" fillId="0" borderId="0" xfId="0" applyNumberFormat="1"/>
    <xf numFmtId="164" fontId="0" fillId="0" borderId="0" xfId="0" applyNumberFormat="1"/>
    <xf numFmtId="166" fontId="0" fillId="0" borderId="0" xfId="0" applyNumberFormat="1"/>
    <xf numFmtId="3" fontId="0" fillId="0" borderId="0" xfId="0" applyNumberFormat="1"/>
    <xf numFmtId="10" fontId="0" fillId="0" borderId="0" xfId="1" applyNumberFormat="1" applyFont="1"/>
    <xf numFmtId="3" fontId="0" fillId="0" borderId="0" xfId="0" applyNumberFormat="1" applyAlignment="1">
      <alignment horizontal="right"/>
    </xf>
    <xf numFmtId="167" fontId="0" fillId="0" borderId="0" xfId="1" applyNumberFormat="1" applyFont="1"/>
    <xf numFmtId="165" fontId="0" fillId="0" borderId="0" xfId="0" applyNumberFormat="1" applyAlignment="1">
      <alignment horizontal="right"/>
    </xf>
    <xf numFmtId="10" fontId="0" fillId="0" borderId="0" xfId="0" applyNumberFormat="1"/>
    <xf numFmtId="9" fontId="0" fillId="0" borderId="0" xfId="0" applyNumberFormat="1"/>
    <xf numFmtId="165" fontId="0" fillId="0" borderId="0" xfId="0" applyNumberFormat="1" applyAlignment="1">
      <alignment horizontal="left"/>
    </xf>
    <xf numFmtId="2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Sheet1!$G$23</c:f>
              <c:numCache>
                <c:formatCode>[$€-2]\ #,##0.00</c:formatCode>
                <c:ptCount val="1"/>
                <c:pt idx="0">
                  <c:v>714204871.5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0F-460D-9E92-420D1220BB70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Sheet1!$H$23</c:f>
              <c:numCache>
                <c:formatCode>[$€-2]\ #,##0.00</c:formatCode>
                <c:ptCount val="1"/>
                <c:pt idx="0">
                  <c:v>822896185.5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0F-460D-9E92-420D1220BB70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Sheet1!$I$23</c:f>
              <c:numCache>
                <c:formatCode>[$€-2]\ #,##0.00</c:formatCode>
                <c:ptCount val="1"/>
                <c:pt idx="0">
                  <c:v>931587499.5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0F-460D-9E92-420D1220BB70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Sheet1!$J$23</c:f>
              <c:numCache>
                <c:formatCode>[$€-2]\ #,##0.00</c:formatCode>
                <c:ptCount val="1"/>
                <c:pt idx="0">
                  <c:v>1040278813.5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0F-460D-9E92-420D1220BB70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Sheet1!$K$23</c:f>
              <c:numCache>
                <c:formatCode>[$€-2]\ #,##0.00</c:formatCode>
                <c:ptCount val="1"/>
                <c:pt idx="0">
                  <c:v>1148970127.5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0F-460D-9E92-420D1220B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86028976"/>
        <c:axId val="1786030640"/>
      </c:barChart>
      <c:catAx>
        <c:axId val="1786028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786030640"/>
        <c:crosses val="autoZero"/>
        <c:auto val="1"/>
        <c:lblAlgn val="ctr"/>
        <c:lblOffset val="100"/>
        <c:noMultiLvlLbl val="0"/>
      </c:catAx>
      <c:valAx>
        <c:axId val="1786030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€-2]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786028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895350</xdr:colOff>
      <xdr:row>28</xdr:row>
      <xdr:rowOff>133349</xdr:rowOff>
    </xdr:from>
    <xdr:to>
      <xdr:col>11</xdr:col>
      <xdr:colOff>685800</xdr:colOff>
      <xdr:row>41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3B66B2E-FA7B-3690-FB82-0180A693BF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34"/>
  <sheetViews>
    <sheetView tabSelected="1" workbookViewId="0">
      <selection activeCell="I28" sqref="I28"/>
    </sheetView>
  </sheetViews>
  <sheetFormatPr defaultRowHeight="15" x14ac:dyDescent="0.25"/>
  <cols>
    <col min="1" max="1" width="29.140625" bestFit="1" customWidth="1"/>
    <col min="2" max="2" width="19.5703125" style="4" bestFit="1" customWidth="1"/>
    <col min="3" max="3" width="17" bestFit="1" customWidth="1"/>
    <col min="4" max="4" width="8.85546875" customWidth="1"/>
    <col min="5" max="5" width="21.140625" bestFit="1" customWidth="1"/>
    <col min="6" max="6" width="17.28515625" bestFit="1" customWidth="1"/>
    <col min="7" max="7" width="18.7109375" bestFit="1" customWidth="1"/>
    <col min="8" max="9" width="17" customWidth="1"/>
    <col min="10" max="10" width="20.7109375" customWidth="1"/>
    <col min="11" max="11" width="17" style="1" bestFit="1" customWidth="1"/>
    <col min="12" max="12" width="11.42578125" bestFit="1" customWidth="1"/>
    <col min="15" max="15" width="15.5703125" bestFit="1" customWidth="1"/>
    <col min="16" max="16" width="18.7109375" bestFit="1" customWidth="1"/>
    <col min="17" max="17" width="17" bestFit="1" customWidth="1"/>
  </cols>
  <sheetData>
    <row r="2" spans="1:12" x14ac:dyDescent="0.25">
      <c r="B2" t="s">
        <v>20</v>
      </c>
      <c r="C2" t="s">
        <v>21</v>
      </c>
      <c r="E2" t="s">
        <v>32</v>
      </c>
      <c r="F2" t="s">
        <v>35</v>
      </c>
      <c r="G2" t="s">
        <v>36</v>
      </c>
      <c r="H2" t="s">
        <v>37</v>
      </c>
      <c r="K2"/>
      <c r="L2" s="12"/>
    </row>
    <row r="3" spans="1:12" x14ac:dyDescent="0.25">
      <c r="A3" t="s">
        <v>12</v>
      </c>
      <c r="B3" s="4">
        <v>1328068.1100000001</v>
      </c>
      <c r="C3" s="7">
        <f>B3*1000</f>
        <v>1328068110</v>
      </c>
      <c r="D3" s="7"/>
      <c r="E3" s="7" t="s">
        <v>33</v>
      </c>
      <c r="F3" s="12">
        <v>0.6</v>
      </c>
      <c r="G3" s="12">
        <v>0.5</v>
      </c>
      <c r="H3" s="12">
        <v>0.3</v>
      </c>
      <c r="I3" s="7"/>
      <c r="K3"/>
      <c r="L3" s="1"/>
    </row>
    <row r="4" spans="1:12" x14ac:dyDescent="0.25">
      <c r="A4" t="s">
        <v>23</v>
      </c>
      <c r="B4" s="10">
        <v>7.9549999999999996E-2</v>
      </c>
      <c r="C4" s="10">
        <v>7.9549999999999996E-2</v>
      </c>
      <c r="D4" s="10"/>
      <c r="E4" s="10" t="s">
        <v>34</v>
      </c>
      <c r="F4" s="8">
        <v>0.4</v>
      </c>
      <c r="G4" s="8">
        <v>0.3</v>
      </c>
      <c r="H4" s="12">
        <v>0.25</v>
      </c>
      <c r="I4" s="7"/>
      <c r="K4"/>
    </row>
    <row r="5" spans="1:12" x14ac:dyDescent="0.25">
      <c r="A5" t="s">
        <v>5</v>
      </c>
      <c r="B5" s="4">
        <v>18596.21</v>
      </c>
      <c r="C5" s="7">
        <f t="shared" ref="C5:C16" si="0">B5*1000</f>
        <v>18596210</v>
      </c>
      <c r="D5" s="7"/>
      <c r="E5" t="s">
        <v>38</v>
      </c>
      <c r="F5" s="7">
        <f>B23*F3</f>
        <v>3778200</v>
      </c>
      <c r="G5" s="7">
        <f>B23*G3</f>
        <v>3148500</v>
      </c>
      <c r="H5" s="7">
        <f>B23*H3</f>
        <v>1889100</v>
      </c>
      <c r="I5" s="7"/>
    </row>
    <row r="6" spans="1:12" x14ac:dyDescent="0.25">
      <c r="A6" t="s">
        <v>6</v>
      </c>
      <c r="B6" s="4">
        <v>15763.46</v>
      </c>
      <c r="C6" s="7">
        <f t="shared" si="0"/>
        <v>15763460</v>
      </c>
      <c r="D6" s="7"/>
      <c r="E6" t="s">
        <v>39</v>
      </c>
      <c r="F6" s="7">
        <f>B24*F4</f>
        <v>3478000</v>
      </c>
      <c r="G6" s="7">
        <f>B24*G4</f>
        <v>2608500</v>
      </c>
      <c r="H6" s="7">
        <f>B24*H4</f>
        <v>2173750</v>
      </c>
      <c r="I6" s="7"/>
    </row>
    <row r="7" spans="1:12" x14ac:dyDescent="0.25">
      <c r="A7" t="s">
        <v>7</v>
      </c>
      <c r="B7" s="4">
        <v>7.14</v>
      </c>
      <c r="C7" s="15">
        <v>7.14</v>
      </c>
      <c r="D7" s="3"/>
      <c r="E7" t="s">
        <v>27</v>
      </c>
      <c r="F7" s="7">
        <f>F5+F6</f>
        <v>7256200</v>
      </c>
      <c r="G7" s="7">
        <f t="shared" ref="G7:H7" si="1">G5+G6</f>
        <v>5757000</v>
      </c>
      <c r="H7" s="7">
        <f t="shared" si="1"/>
        <v>4062850</v>
      </c>
      <c r="I7" s="3"/>
    </row>
    <row r="8" spans="1:12" x14ac:dyDescent="0.25">
      <c r="A8" t="s">
        <v>8</v>
      </c>
      <c r="B8" s="4">
        <v>8.42</v>
      </c>
      <c r="C8" s="4">
        <v>8.42</v>
      </c>
      <c r="D8" s="6"/>
      <c r="E8" t="s">
        <v>25</v>
      </c>
      <c r="F8" s="5">
        <f>B30*0.8</f>
        <v>70.86809551760939</v>
      </c>
      <c r="G8" s="5">
        <f>B30*0.8</f>
        <v>70.86809551760939</v>
      </c>
      <c r="H8" s="5">
        <f>B30*0.8</f>
        <v>70.86809551760939</v>
      </c>
      <c r="I8" s="6"/>
      <c r="J8" s="5"/>
    </row>
    <row r="9" spans="1:12" x14ac:dyDescent="0.25">
      <c r="A9" t="s">
        <v>0</v>
      </c>
      <c r="B9" s="4">
        <v>138712.6</v>
      </c>
      <c r="C9" s="7">
        <f t="shared" si="0"/>
        <v>138712600</v>
      </c>
      <c r="D9" s="7"/>
      <c r="E9" s="7" t="s">
        <v>40</v>
      </c>
      <c r="F9" s="5">
        <f>B27*1.05</f>
        <v>170748301.5</v>
      </c>
      <c r="G9" s="5">
        <f>B27*1.05</f>
        <v>170748301.5</v>
      </c>
      <c r="H9" s="5">
        <f>B27*1.05</f>
        <v>170748301.5</v>
      </c>
      <c r="I9" s="7"/>
    </row>
    <row r="10" spans="1:12" x14ac:dyDescent="0.25">
      <c r="A10" t="s">
        <v>1</v>
      </c>
      <c r="B10" s="4">
        <v>145963.19</v>
      </c>
      <c r="C10" s="7">
        <f t="shared" si="0"/>
        <v>145963190</v>
      </c>
      <c r="D10" s="7"/>
      <c r="E10" t="s">
        <v>41</v>
      </c>
      <c r="F10" s="5">
        <f>F9/F7</f>
        <v>23.531366486590777</v>
      </c>
      <c r="G10" s="5">
        <f t="shared" ref="G10:H10" si="2">G9/G7</f>
        <v>29.659249869723816</v>
      </c>
      <c r="H10" s="5">
        <f t="shared" si="2"/>
        <v>42.026730373998546</v>
      </c>
      <c r="I10" s="7"/>
    </row>
    <row r="11" spans="1:12" x14ac:dyDescent="0.25">
      <c r="A11" t="s">
        <v>2</v>
      </c>
      <c r="B11" s="4">
        <v>919990.3</v>
      </c>
      <c r="C11" s="7">
        <f t="shared" si="0"/>
        <v>919990300</v>
      </c>
      <c r="D11" s="7"/>
      <c r="E11" t="s">
        <v>18</v>
      </c>
      <c r="F11" s="5">
        <v>1086913140</v>
      </c>
      <c r="G11" s="5">
        <v>1086913140</v>
      </c>
      <c r="H11" s="5">
        <v>1086913140</v>
      </c>
      <c r="I11" s="7"/>
    </row>
    <row r="12" spans="1:12" x14ac:dyDescent="0.25">
      <c r="A12" t="s">
        <v>3</v>
      </c>
      <c r="B12" s="4">
        <v>28678.86</v>
      </c>
      <c r="C12" s="7">
        <f t="shared" si="0"/>
        <v>28678860</v>
      </c>
      <c r="D12" s="7"/>
      <c r="E12" t="s">
        <v>19</v>
      </c>
      <c r="F12" s="5">
        <f>F11/F7</f>
        <v>149.7909566990987</v>
      </c>
      <c r="G12" s="5">
        <f>G11/G7</f>
        <v>188.79853048462741</v>
      </c>
      <c r="H12" s="5">
        <f>H11/H7</f>
        <v>267.52480155555827</v>
      </c>
      <c r="I12" s="7"/>
    </row>
    <row r="13" spans="1:12" x14ac:dyDescent="0.25">
      <c r="A13" t="s">
        <v>4</v>
      </c>
      <c r="B13" s="4">
        <v>45333.1</v>
      </c>
      <c r="C13" s="7">
        <f t="shared" si="0"/>
        <v>45333100</v>
      </c>
      <c r="D13" s="7"/>
      <c r="E13" t="s">
        <v>24</v>
      </c>
      <c r="F13" s="5">
        <f>F9+F11</f>
        <v>1257661441.5</v>
      </c>
      <c r="G13" s="5">
        <f t="shared" ref="G13:H13" si="3">G9+G11</f>
        <v>1257661441.5</v>
      </c>
      <c r="H13" s="5">
        <f t="shared" si="3"/>
        <v>1257661441.5</v>
      </c>
      <c r="I13" s="7"/>
    </row>
    <row r="14" spans="1:12" x14ac:dyDescent="0.25">
      <c r="A14" t="s">
        <v>10</v>
      </c>
      <c r="B14" s="4">
        <v>1221320.33</v>
      </c>
      <c r="C14" s="7">
        <f t="shared" si="0"/>
        <v>1221320330</v>
      </c>
      <c r="D14" s="7"/>
      <c r="E14" t="s">
        <v>42</v>
      </c>
      <c r="F14" s="5">
        <f>F12+F10</f>
        <v>173.32232318568947</v>
      </c>
      <c r="G14" s="5">
        <f>G12+G10</f>
        <v>218.45778035435123</v>
      </c>
      <c r="H14" s="5">
        <f>H12+H10</f>
        <v>309.5515319295568</v>
      </c>
      <c r="I14" s="7"/>
    </row>
    <row r="15" spans="1:12" x14ac:dyDescent="0.25">
      <c r="A15" t="s">
        <v>9</v>
      </c>
      <c r="B15" s="4">
        <v>6.57</v>
      </c>
      <c r="C15" s="4">
        <v>6.57</v>
      </c>
      <c r="D15" s="4"/>
      <c r="I15" s="4"/>
    </row>
    <row r="16" spans="1:12" x14ac:dyDescent="0.25">
      <c r="A16" t="s">
        <v>11</v>
      </c>
      <c r="B16" s="4">
        <v>280507.55</v>
      </c>
      <c r="C16" s="7">
        <f t="shared" si="0"/>
        <v>280507550</v>
      </c>
      <c r="D16" s="7"/>
      <c r="I16" s="7"/>
    </row>
    <row r="17" spans="1:14" x14ac:dyDescent="0.25">
      <c r="A17" t="s">
        <v>14</v>
      </c>
      <c r="B17" s="4">
        <v>5.0599999999999996</v>
      </c>
      <c r="C17" s="4">
        <v>5.0599999999999996</v>
      </c>
      <c r="D17" s="4"/>
      <c r="F17" s="5"/>
      <c r="G17" s="5"/>
      <c r="H17" s="5"/>
      <c r="I17" s="4"/>
    </row>
    <row r="18" spans="1:14" x14ac:dyDescent="0.25">
      <c r="A18" t="s">
        <v>22</v>
      </c>
      <c r="B18" s="2">
        <v>28210.240000000002</v>
      </c>
      <c r="C18" s="2">
        <f>B18*1000</f>
        <v>28210240</v>
      </c>
      <c r="D18" s="2"/>
      <c r="F18" s="5"/>
      <c r="G18" s="5"/>
      <c r="H18" s="5"/>
      <c r="I18" s="2"/>
    </row>
    <row r="19" spans="1:14" x14ac:dyDescent="0.25">
      <c r="H19" t="s">
        <v>43</v>
      </c>
      <c r="J19" s="4"/>
      <c r="K19"/>
      <c r="N19" s="12"/>
    </row>
    <row r="20" spans="1:14" x14ac:dyDescent="0.25">
      <c r="A20" t="s">
        <v>15</v>
      </c>
      <c r="B20" s="1">
        <v>65</v>
      </c>
      <c r="E20" s="5"/>
      <c r="I20" t="s">
        <v>29</v>
      </c>
      <c r="K20"/>
    </row>
    <row r="21" spans="1:14" x14ac:dyDescent="0.25">
      <c r="A21" t="s">
        <v>44</v>
      </c>
      <c r="B21" s="9">
        <v>115765</v>
      </c>
      <c r="C21" s="4"/>
      <c r="E21" s="5"/>
      <c r="G21" s="3">
        <v>0.5</v>
      </c>
      <c r="H21" s="13">
        <v>0.6</v>
      </c>
      <c r="I21" s="13">
        <v>0.7</v>
      </c>
      <c r="J21" s="3">
        <v>0.8</v>
      </c>
      <c r="K21" s="13">
        <v>0.9</v>
      </c>
    </row>
    <row r="22" spans="1:14" x14ac:dyDescent="0.25">
      <c r="A22" t="s">
        <v>27</v>
      </c>
      <c r="B22" s="9">
        <f>B23+B24</f>
        <v>14992000</v>
      </c>
      <c r="E22" s="5"/>
      <c r="F22" s="5" t="s">
        <v>19</v>
      </c>
      <c r="G22" s="5">
        <f>F12*G21</f>
        <v>74.89547834954935</v>
      </c>
      <c r="H22" s="5">
        <f>F12*H21</f>
        <v>89.874574019459217</v>
      </c>
      <c r="I22" s="5">
        <f>F12*I21</f>
        <v>104.85366968936908</v>
      </c>
      <c r="J22" s="5">
        <f>F12*J21</f>
        <v>119.83276535927897</v>
      </c>
      <c r="K22" s="5">
        <f>F12*K21</f>
        <v>134.81186102918883</v>
      </c>
    </row>
    <row r="23" spans="1:14" x14ac:dyDescent="0.25">
      <c r="A23" t="s">
        <v>16</v>
      </c>
      <c r="B23" s="9">
        <v>6297000</v>
      </c>
      <c r="C23" s="3">
        <f>B23/B22</f>
        <v>0.42002401280683033</v>
      </c>
      <c r="D23" s="3"/>
      <c r="E23" s="11"/>
      <c r="F23" s="14" t="s">
        <v>24</v>
      </c>
      <c r="G23" s="5">
        <f>(F10+G22)*F7</f>
        <v>714204871.5</v>
      </c>
      <c r="H23" s="5">
        <f>(F10+H22)*F7</f>
        <v>822896185.5</v>
      </c>
      <c r="I23" s="5">
        <f>(F10+I22)*F7</f>
        <v>931587499.5</v>
      </c>
      <c r="J23" s="5">
        <f>(F10+J22)*F7</f>
        <v>1040278813.5</v>
      </c>
      <c r="K23" s="5">
        <f>(F10+K22)*F7</f>
        <v>1148970127.5</v>
      </c>
    </row>
    <row r="24" spans="1:14" x14ac:dyDescent="0.25">
      <c r="A24" t="s">
        <v>17</v>
      </c>
      <c r="B24" s="9">
        <v>8695000</v>
      </c>
      <c r="C24" s="3">
        <f>B24/B22</f>
        <v>0.57997598719316967</v>
      </c>
      <c r="D24" s="3"/>
      <c r="E24" s="7"/>
      <c r="F24" s="5" t="s">
        <v>42</v>
      </c>
      <c r="G24" s="5">
        <f>G23/F7</f>
        <v>98.426844836140134</v>
      </c>
      <c r="H24" s="5">
        <f>H23/F7</f>
        <v>113.40594050605</v>
      </c>
      <c r="I24" s="5">
        <f>I23/F7</f>
        <v>128.38503617595987</v>
      </c>
      <c r="J24" s="5">
        <f>J23/F7</f>
        <v>143.36413184586974</v>
      </c>
      <c r="K24" s="5">
        <f>K23/F7</f>
        <v>158.3432275157796</v>
      </c>
    </row>
    <row r="25" spans="1:14" x14ac:dyDescent="0.25">
      <c r="A25" t="s">
        <v>13</v>
      </c>
      <c r="B25" s="8">
        <v>0.84799999999999998</v>
      </c>
    </row>
    <row r="27" spans="1:14" x14ac:dyDescent="0.25">
      <c r="A27" t="s">
        <v>28</v>
      </c>
      <c r="B27" s="5">
        <f>C10+C13-C12</f>
        <v>162617430</v>
      </c>
    </row>
    <row r="28" spans="1:14" x14ac:dyDescent="0.25">
      <c r="A28" t="s">
        <v>29</v>
      </c>
      <c r="B28" s="5">
        <f>C11+C9+C18</f>
        <v>1086913140</v>
      </c>
    </row>
    <row r="29" spans="1:14" x14ac:dyDescent="0.25">
      <c r="A29" t="s">
        <v>19</v>
      </c>
      <c r="B29" s="5">
        <f>B28/B22</f>
        <v>72.499542422625396</v>
      </c>
    </row>
    <row r="30" spans="1:14" x14ac:dyDescent="0.25">
      <c r="A30" s="4" t="s">
        <v>25</v>
      </c>
      <c r="B30" s="5">
        <f>C3/B22</f>
        <v>88.585119397011738</v>
      </c>
    </row>
    <row r="31" spans="1:14" x14ac:dyDescent="0.25">
      <c r="A31" t="s">
        <v>24</v>
      </c>
      <c r="B31" s="11">
        <f>B27/(1-(B28/C3))</f>
        <v>895552859.28030992</v>
      </c>
    </row>
    <row r="32" spans="1:14" x14ac:dyDescent="0.25">
      <c r="A32" t="s">
        <v>26</v>
      </c>
      <c r="B32" s="7">
        <f>B27/(B30-B29)</f>
        <v>10109518.002303662</v>
      </c>
    </row>
    <row r="33" spans="1:4" x14ac:dyDescent="0.25">
      <c r="A33" t="s">
        <v>30</v>
      </c>
      <c r="B33" s="4">
        <f>B32*B23/B22</f>
        <v>4246240.3188704746</v>
      </c>
      <c r="C33" s="4"/>
      <c r="D33" s="4"/>
    </row>
    <row r="34" spans="1:4" x14ac:dyDescent="0.25">
      <c r="A34" t="s">
        <v>31</v>
      </c>
      <c r="B34" s="4">
        <f>B32*B24/B22</f>
        <v>5863277.6834331872</v>
      </c>
    </row>
  </sheetData>
  <phoneticPr fontId="2" type="noConversion"/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dcambis</dc:creator>
  <cp:lastModifiedBy>DIMITRIOS KAMPIS</cp:lastModifiedBy>
  <dcterms:created xsi:type="dcterms:W3CDTF">2015-06-05T18:17:20Z</dcterms:created>
  <dcterms:modified xsi:type="dcterms:W3CDTF">2026-03-06T13:53:08Z</dcterms:modified>
</cp:coreProperties>
</file>